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PBM\2020\Anaemia tools\"/>
    </mc:Choice>
  </mc:AlternateContent>
  <bookViews>
    <workbookView xWindow="0" yWindow="0" windowWidth="20000" windowHeight="8520" activeTab="2"/>
  </bookViews>
  <sheets>
    <sheet name="Setup" sheetId="4" r:id="rId1"/>
    <sheet name="Proforma" sheetId="2" r:id="rId2"/>
    <sheet name="Results" sheetId="3" r:id="rId3"/>
  </sheets>
  <definedNames>
    <definedName name="_xlnm.Print_Area" localSheetId="1">Proforma!$A$1:$R$34</definedName>
    <definedName name="_xlnm.Print_Area" localSheetId="2">Results!$A$1:$F$72</definedName>
    <definedName name="_xlnm.Print_Area" localSheetId="0">Setup!$A$1:$F$38</definedName>
  </definedNames>
  <calcPr calcId="162913"/>
</workbook>
</file>

<file path=xl/calcChain.xml><?xml version="1.0" encoding="utf-8"?>
<calcChain xmlns="http://schemas.openxmlformats.org/spreadsheetml/2006/main">
  <c r="D45" i="3" l="1"/>
  <c r="V3" i="2"/>
  <c r="H3" i="2"/>
  <c r="B28" i="3"/>
  <c r="B33" i="3"/>
  <c r="B32" i="3"/>
  <c r="H17" i="3"/>
  <c r="V4" i="2" s="1"/>
  <c r="S5" i="2"/>
  <c r="H37" i="2"/>
  <c r="H4" i="2" s="1"/>
  <c r="H36" i="2"/>
  <c r="B18" i="3" l="1"/>
  <c r="B27" i="3" l="1"/>
  <c r="B16" i="3"/>
  <c r="D43" i="3" l="1"/>
  <c r="D44" i="3" s="1"/>
  <c r="H20" i="2"/>
  <c r="D37" i="3" l="1"/>
  <c r="D31" i="3"/>
  <c r="I42" i="3" l="1"/>
  <c r="I40" i="3"/>
  <c r="I41" i="3"/>
  <c r="I39" i="3"/>
  <c r="I37" i="3"/>
  <c r="I35" i="3"/>
  <c r="I34" i="3"/>
  <c r="I33" i="3"/>
  <c r="I32" i="3"/>
  <c r="I27" i="3"/>
  <c r="I28" i="3"/>
  <c r="I29" i="3"/>
  <c r="I25" i="3"/>
  <c r="F34" i="2"/>
  <c r="I34" i="2"/>
  <c r="M34" i="2"/>
  <c r="B34" i="2"/>
  <c r="E35" i="2"/>
  <c r="T5" i="2" l="1"/>
  <c r="T6" i="2"/>
  <c r="T7" i="2"/>
  <c r="T8" i="2"/>
  <c r="T9" i="2"/>
  <c r="T10" i="2"/>
  <c r="T11" i="2"/>
  <c r="T12" i="2"/>
  <c r="T13" i="2"/>
  <c r="T14" i="2"/>
  <c r="T15" i="2"/>
  <c r="T16" i="2"/>
  <c r="T17" i="2"/>
  <c r="T18" i="2"/>
  <c r="T19" i="2"/>
  <c r="T20" i="2"/>
  <c r="T21" i="2"/>
  <c r="T22" i="2"/>
  <c r="T23" i="2"/>
  <c r="T24" i="2"/>
  <c r="T25" i="2"/>
  <c r="T26" i="2"/>
  <c r="T27" i="2"/>
  <c r="T28" i="2"/>
  <c r="T29" i="2"/>
  <c r="T30" i="2"/>
  <c r="T31" i="2"/>
  <c r="T32" i="2"/>
  <c r="T4" i="2"/>
  <c r="D39" i="3"/>
  <c r="D29" i="3"/>
  <c r="H42" i="3" l="1"/>
  <c r="S4" i="2"/>
  <c r="U4" i="2"/>
  <c r="U5" i="2"/>
  <c r="V5" i="2"/>
  <c r="S6" i="2"/>
  <c r="U6" i="2"/>
  <c r="V6" i="2"/>
  <c r="S7" i="2"/>
  <c r="U7" i="2"/>
  <c r="V7" i="2"/>
  <c r="S8" i="2"/>
  <c r="U8" i="2"/>
  <c r="V8" i="2"/>
  <c r="S9" i="2"/>
  <c r="U9" i="2"/>
  <c r="V9" i="2"/>
  <c r="S10" i="2"/>
  <c r="U10" i="2"/>
  <c r="V10" i="2"/>
  <c r="S11" i="2"/>
  <c r="U11" i="2"/>
  <c r="V11" i="2"/>
  <c r="S12" i="2"/>
  <c r="U12" i="2"/>
  <c r="V12" i="2"/>
  <c r="S13" i="2"/>
  <c r="U13" i="2"/>
  <c r="V13" i="2"/>
  <c r="S14" i="2"/>
  <c r="U14" i="2"/>
  <c r="V14" i="2"/>
  <c r="S15" i="2"/>
  <c r="U15" i="2"/>
  <c r="V15" i="2"/>
  <c r="S16" i="2"/>
  <c r="U16" i="2"/>
  <c r="V16" i="2"/>
  <c r="S17" i="2"/>
  <c r="U17" i="2"/>
  <c r="V17" i="2"/>
  <c r="S18" i="2"/>
  <c r="U18" i="2"/>
  <c r="V18" i="2"/>
  <c r="S19" i="2"/>
  <c r="U19" i="2"/>
  <c r="V19" i="2"/>
  <c r="S20" i="2"/>
  <c r="U20" i="2"/>
  <c r="V20" i="2"/>
  <c r="S21" i="2"/>
  <c r="U21" i="2"/>
  <c r="V21" i="2"/>
  <c r="S22" i="2"/>
  <c r="U22" i="2"/>
  <c r="V22" i="2"/>
  <c r="S23" i="2"/>
  <c r="U23" i="2"/>
  <c r="V23" i="2"/>
  <c r="S24" i="2"/>
  <c r="U24" i="2"/>
  <c r="V24" i="2"/>
  <c r="S25" i="2"/>
  <c r="U25" i="2"/>
  <c r="V25" i="2"/>
  <c r="S26" i="2"/>
  <c r="U26" i="2"/>
  <c r="V26" i="2"/>
  <c r="S27" i="2"/>
  <c r="U27" i="2"/>
  <c r="V27" i="2"/>
  <c r="S28" i="2"/>
  <c r="U28" i="2"/>
  <c r="V28" i="2"/>
  <c r="S29" i="2"/>
  <c r="U29" i="2"/>
  <c r="V29" i="2"/>
  <c r="S30" i="2"/>
  <c r="U30" i="2"/>
  <c r="V30" i="2"/>
  <c r="S31" i="2"/>
  <c r="U31" i="2"/>
  <c r="V31" i="2"/>
  <c r="S32" i="2"/>
  <c r="U32" i="2"/>
  <c r="V32" i="2"/>
  <c r="S33" i="2"/>
  <c r="T33" i="2"/>
  <c r="D42" i="3" s="1"/>
  <c r="E42" i="3" s="1"/>
  <c r="U33" i="2"/>
  <c r="V33" i="2"/>
  <c r="D27" i="3" l="1"/>
  <c r="D33" i="3"/>
  <c r="D28" i="3"/>
  <c r="D25" i="3"/>
  <c r="E31" i="3" l="1"/>
  <c r="E29" i="3"/>
  <c r="E28" i="3"/>
  <c r="E27" i="3"/>
  <c r="E33" i="3"/>
  <c r="H31" i="3"/>
  <c r="H35" i="3"/>
  <c r="H34" i="3"/>
  <c r="H33" i="3"/>
  <c r="H28" i="3"/>
  <c r="H32" i="3"/>
  <c r="H27" i="3"/>
  <c r="H25" i="3"/>
  <c r="H29" i="3"/>
  <c r="I35" i="2"/>
  <c r="J35" i="2"/>
  <c r="L35" i="2"/>
  <c r="M35" i="2"/>
  <c r="N35" i="2"/>
  <c r="O35" i="2"/>
  <c r="Q35" i="2"/>
  <c r="K37" i="2"/>
  <c r="G37" i="2"/>
  <c r="B37" i="2"/>
  <c r="D37" i="2"/>
  <c r="R35" i="2"/>
  <c r="S35" i="2" l="1"/>
  <c r="C5" i="3" l="1"/>
  <c r="J34" i="2" s="1"/>
  <c r="D40" i="3" l="1"/>
  <c r="B43" i="3" s="1"/>
  <c r="C10" i="4" l="1"/>
  <c r="C4" i="3" s="1"/>
  <c r="G34" i="2" s="1"/>
  <c r="C6" i="3" l="1"/>
  <c r="N34" i="2" s="1"/>
  <c r="C3" i="3"/>
  <c r="C34" i="2" s="1"/>
  <c r="H5" i="2" l="1"/>
  <c r="H6" i="2"/>
  <c r="H7" i="2"/>
  <c r="H8" i="2"/>
  <c r="H9" i="2"/>
  <c r="H10" i="2"/>
  <c r="H11" i="2"/>
  <c r="H12" i="2"/>
  <c r="H13" i="2"/>
  <c r="H14" i="2"/>
  <c r="H15" i="2"/>
  <c r="H16" i="2"/>
  <c r="H17" i="2"/>
  <c r="H18" i="2"/>
  <c r="H19" i="2"/>
  <c r="H21" i="2"/>
  <c r="H22" i="2"/>
  <c r="H23" i="2"/>
  <c r="H24" i="2"/>
  <c r="H25" i="2"/>
  <c r="H26" i="2"/>
  <c r="H27" i="2"/>
  <c r="H28" i="2"/>
  <c r="H29" i="2"/>
  <c r="H30" i="2"/>
  <c r="H31" i="2"/>
  <c r="H32" i="2"/>
  <c r="H33" i="2"/>
  <c r="B35" i="2"/>
  <c r="C35" i="2"/>
  <c r="D35" i="2"/>
  <c r="F35" i="2"/>
  <c r="G35" i="2"/>
  <c r="K35" i="2"/>
  <c r="P35" i="2"/>
  <c r="V35" i="2"/>
  <c r="D34" i="3" l="1"/>
  <c r="E34" i="3" s="1"/>
  <c r="D35" i="3"/>
  <c r="E35" i="3" s="1"/>
  <c r="U35" i="2"/>
  <c r="H35" i="2"/>
  <c r="D32" i="3"/>
  <c r="E32" i="3" s="1"/>
  <c r="E40" i="3" l="1"/>
  <c r="E37" i="3"/>
  <c r="E39" i="3"/>
  <c r="H37" i="3"/>
  <c r="H39" i="3"/>
  <c r="H40" i="3"/>
  <c r="H41" i="3"/>
  <c r="T35" i="2"/>
</calcChain>
</file>

<file path=xl/comments1.xml><?xml version="1.0" encoding="utf-8"?>
<comments xmlns="http://schemas.openxmlformats.org/spreadsheetml/2006/main">
  <authors>
    <author>Beard, Peter (VIC)</author>
  </authors>
  <commentList>
    <comment ref="C30" authorId="0" shapeId="0">
      <text>
        <r>
          <rPr>
            <b/>
            <sz val="9"/>
            <color indexed="81"/>
            <rFont val="Tahoma"/>
            <family val="2"/>
          </rPr>
          <t>Beard, Peter (VIC):</t>
        </r>
        <r>
          <rPr>
            <sz val="9"/>
            <color indexed="81"/>
            <rFont val="Tahoma"/>
            <family val="2"/>
          </rPr>
          <t xml:space="preserve">
</t>
        </r>
      </text>
    </comment>
  </commentList>
</comments>
</file>

<file path=xl/sharedStrings.xml><?xml version="1.0" encoding="utf-8"?>
<sst xmlns="http://schemas.openxmlformats.org/spreadsheetml/2006/main" count="166" uniqueCount="124">
  <si>
    <t>(dd/mm/yyyy)</t>
  </si>
  <si>
    <t>dd/mm/yyyy</t>
  </si>
  <si>
    <t>number</t>
  </si>
  <si>
    <t>g/L</t>
  </si>
  <si>
    <t>Yes</t>
  </si>
  <si>
    <t>No</t>
  </si>
  <si>
    <t>Audit KPI</t>
  </si>
  <si>
    <t>Outcome</t>
  </si>
  <si>
    <t>Introduction</t>
  </si>
  <si>
    <t>Results</t>
  </si>
  <si>
    <t>Conclusions</t>
  </si>
  <si>
    <t>calculated</t>
  </si>
  <si>
    <t>M</t>
  </si>
  <si>
    <t>F</t>
  </si>
  <si>
    <t>Index</t>
  </si>
  <si>
    <t>2. 
Pt gender</t>
  </si>
  <si>
    <t>7. 
Did the patient receive treatment for anaemia?</t>
  </si>
  <si>
    <t>7a. 
Date treatment commenced ?</t>
  </si>
  <si>
    <t>Max Val</t>
  </si>
  <si>
    <t>Min Val</t>
  </si>
  <si>
    <t>CountA</t>
  </si>
  <si>
    <t>List Val1</t>
  </si>
  <si>
    <t>List Val2</t>
  </si>
  <si>
    <t>List Val3</t>
  </si>
  <si>
    <r>
      <rPr>
        <b/>
        <sz val="11"/>
        <rFont val="Arial"/>
        <family val="2"/>
      </rPr>
      <t>Audit Lead Name</t>
    </r>
    <r>
      <rPr>
        <sz val="11"/>
        <rFont val="Arial"/>
        <family val="2"/>
      </rPr>
      <t xml:space="preserve"> </t>
    </r>
  </si>
  <si>
    <t>[add name of person conducting audit]</t>
  </si>
  <si>
    <r>
      <rPr>
        <b/>
        <sz val="11"/>
        <rFont val="Arial"/>
        <family val="2"/>
      </rPr>
      <t>Date of Report</t>
    </r>
    <r>
      <rPr>
        <sz val="11"/>
        <rFont val="Arial"/>
        <family val="2"/>
      </rPr>
      <t xml:space="preserve"> </t>
    </r>
  </si>
  <si>
    <r>
      <rPr>
        <b/>
        <sz val="11"/>
        <rFont val="Arial"/>
        <family val="2"/>
      </rPr>
      <t>Audit Area</t>
    </r>
    <r>
      <rPr>
        <sz val="11"/>
        <rFont val="Arial"/>
        <family val="2"/>
      </rPr>
      <t/>
    </r>
  </si>
  <si>
    <t>Audit Lead Name:</t>
  </si>
  <si>
    <t>Date of Report:</t>
  </si>
  <si>
    <t>Audit Date Range:</t>
  </si>
  <si>
    <t>Audit Area:</t>
  </si>
  <si>
    <t>[add clinical area/ward(s) where data was collected]</t>
  </si>
  <si>
    <t>Setup sheet and enter data</t>
  </si>
  <si>
    <t>10. Cost (hidden)</t>
  </si>
  <si>
    <t>Anaemia Quick Audit Instructions</t>
  </si>
  <si>
    <t>Audit Date Range To</t>
  </si>
  <si>
    <t>Audit Date Range From:</t>
  </si>
  <si>
    <t xml:space="preserve">3a. 
Days between pre-op clinic and surgery </t>
  </si>
  <si>
    <t>Notes to the Auditor</t>
  </si>
  <si>
    <t xml:space="preserve">This quick anaemia audit was originally developed by the London Transfusion Practitioner Group for the London Regional Transfusion Committee and has been adapted with permission and thanks by Blood Matters. </t>
  </si>
  <si>
    <t>Results from this audit will highlight if:</t>
  </si>
  <si>
    <t>• a more detailed audit is required</t>
  </si>
  <si>
    <t>Acknowledgements:</t>
  </si>
  <si>
    <t>NHS Blood and Transplant Patient Blood Management Team and The London Regional Transfusion Committee</t>
  </si>
  <si>
    <t>Quick Audit is a resource designed and produced by the NHSBT National Comparative Audit Programme</t>
  </si>
  <si>
    <t>H/S upper threshold (in g/L)</t>
  </si>
  <si>
    <t>All blue Columns &amp; Rows will be hidden in final protected sheet.</t>
  </si>
  <si>
    <t>References</t>
  </si>
  <si>
    <t>%</t>
  </si>
  <si>
    <t>n</t>
  </si>
  <si>
    <t>• Is there a problem? How significant?</t>
  </si>
  <si>
    <t>• Is a more detailed audit required? (Blood Matters tool)</t>
  </si>
  <si>
    <t>• How and who will you present the results to?</t>
  </si>
  <si>
    <t>• Should a working group be formed to look at the results and develop an action plan?</t>
  </si>
  <si>
    <t>• Do you have a preoperative anaemia assessment pathway?  Or is anaemia assessment part of the surgical/other pathway/s?</t>
  </si>
  <si>
    <t>• Is the area you audited performing well and no changes are required?</t>
  </si>
  <si>
    <r>
      <t xml:space="preserve">Thomson A, Farmer S, Hofmann A, Isbister J and Shander A 2009, ‘Patient blood management: a new paradigm for transfusion medicine?’ </t>
    </r>
    <r>
      <rPr>
        <i/>
        <sz val="8"/>
        <rFont val="Arial"/>
        <family val="2"/>
      </rPr>
      <t>ISBT Science Series</t>
    </r>
    <r>
      <rPr>
        <sz val="8"/>
        <rFont val="Arial"/>
        <family val="2"/>
      </rPr>
      <t>, vol 4, no. 2, pp. 423–435</t>
    </r>
  </si>
  <si>
    <t>Criteria used:</t>
  </si>
  <si>
    <t>Number of events recorded</t>
  </si>
  <si>
    <t>Number of patients who were anaemic before surgery</t>
  </si>
  <si>
    <t>Number of patients who did not attend a preoperative assessment clinic</t>
  </si>
  <si>
    <t>[Currently set at &gt;80g/L as per PBM Module 2 PP 2. This can be modified if required for your local upper threshold]</t>
  </si>
  <si>
    <t>n/a</t>
  </si>
  <si>
    <t xml:space="preserve">The notes in blue coloured font on this page are suggestions/instructions, and should be removed before final result report is distributed. 
Use the results from the table above to draw conclusions about your audit. </t>
  </si>
  <si>
    <r>
      <t xml:space="preserve">National Blood Authority (NBA) 2012 </t>
    </r>
    <r>
      <rPr>
        <i/>
        <sz val="8"/>
        <rFont val="Arial"/>
        <family val="2"/>
      </rPr>
      <t>Patient blood management guidelines</t>
    </r>
    <r>
      <rPr>
        <sz val="8"/>
        <rFont val="Arial"/>
        <family val="2"/>
      </rPr>
      <t>, 'Module 2: Perioperative' NBA Canberra, Australia,</t>
    </r>
  </si>
  <si>
    <t>http://www.blood.gov.au/pbm-module-2</t>
  </si>
  <si>
    <t>[1]</t>
  </si>
  <si>
    <t>[2]</t>
  </si>
  <si>
    <t>ERR</t>
  </si>
  <si>
    <t>8. 
Did the patient receive a pre-operative transfusion?</t>
  </si>
  <si>
    <r>
      <t>3)</t>
    </r>
    <r>
      <rPr>
        <i/>
        <sz val="11"/>
        <color theme="1"/>
        <rFont val="Times New Roman"/>
        <family val="1"/>
      </rPr>
      <t> </t>
    </r>
    <r>
      <rPr>
        <i/>
        <sz val="11"/>
        <color theme="1"/>
        <rFont val="Arial"/>
        <family val="2"/>
      </rPr>
      <t>  The upper Hb threshold has been set according to the PBM Module 2, this can be modified if 
        required by adding your local upper Hb threshold in the cell</t>
    </r>
    <r>
      <rPr>
        <i/>
        <sz val="11"/>
        <color theme="1"/>
        <rFont val="Arial"/>
        <family val="2"/>
      </rPr>
      <t>above</t>
    </r>
  </si>
  <si>
    <r>
      <t>3)</t>
    </r>
    <r>
      <rPr>
        <i/>
        <sz val="11"/>
        <color theme="1"/>
        <rFont val="Times New Roman"/>
        <family val="1"/>
      </rPr>
      <t xml:space="preserve">    </t>
    </r>
    <r>
      <rPr>
        <i/>
        <sz val="11"/>
        <color theme="1"/>
        <rFont val="Arial"/>
        <family val="2"/>
      </rPr>
      <t>Click on tab called ‘Results’ (at the bottom of the spread sheet)</t>
    </r>
  </si>
  <si>
    <r>
      <t>1)</t>
    </r>
    <r>
      <rPr>
        <i/>
        <sz val="11"/>
        <color theme="1"/>
        <rFont val="Times New Roman"/>
        <family val="1"/>
      </rPr>
      <t xml:space="preserve">    </t>
    </r>
    <r>
      <rPr>
        <i/>
        <sz val="11"/>
        <color theme="1"/>
        <rFont val="Arial"/>
        <family val="2"/>
      </rPr>
      <t>Add Audit Lead name, Report Date, Date Range, and Audit Areas covered in the cells above</t>
    </r>
  </si>
  <si>
    <r>
      <t>2)</t>
    </r>
    <r>
      <rPr>
        <i/>
        <sz val="11"/>
        <color theme="1"/>
        <rFont val="Times New Roman"/>
        <family val="1"/>
      </rPr>
      <t xml:space="preserve">    </t>
    </r>
    <r>
      <rPr>
        <i/>
        <sz val="11"/>
        <color theme="1"/>
        <rFont val="Arial"/>
        <family val="2"/>
      </rPr>
      <t>Add in up to 30 cases to the 'Proforma' sheet (click the tab at the bottom of this sheet). 
        You can print the 'Proforma' sheet, complete by hand then transcribe the data if you wish (a
        minimum of 10 cases is recommended).</t>
    </r>
  </si>
  <si>
    <t>6a. 
Was anaemia documented as part of the preop assessment?</t>
  </si>
  <si>
    <t>Screening</t>
  </si>
  <si>
    <t>Testing</t>
  </si>
  <si>
    <t>11. Remeasured following treatment?</t>
  </si>
  <si>
    <t xml:space="preserve">9. 
For patients receiving treatment for anaemia, was Hb remeasured prior to surgery? </t>
  </si>
  <si>
    <t>4. 
Were FBE results available at assessment</t>
  </si>
  <si>
    <t>5a. 
What was the Hb? g/L</t>
  </si>
  <si>
    <t>3. 
Date of pre operative assessment?</t>
  </si>
  <si>
    <t>7b. 
Did treatment include oral iron?</t>
  </si>
  <si>
    <t>7c. 
Did treatment include IV iron</t>
  </si>
  <si>
    <t xml:space="preserve">7d. 
Other treatment(s) given </t>
  </si>
  <si>
    <t>8a. 
Pre-operative transfusion 
(Number of units?)</t>
  </si>
  <si>
    <t>9a. 
What was the remeasured Hb in g/L?</t>
  </si>
  <si>
    <t>1. 
Date of surgery?</t>
  </si>
  <si>
    <t>5. 
Date FBE taken</t>
  </si>
  <si>
    <t>Greyed out cells indicate an answer is not required for this question.</t>
  </si>
  <si>
    <t>Yellow cells indicate an answer is missing or out of range</t>
  </si>
  <si>
    <t>Divisor</t>
  </si>
  <si>
    <t>Number of Patients attending Preoperative clinic</t>
  </si>
  <si>
    <t>Anaemia Quick Audit - Quality of Preoperative Screening</t>
  </si>
  <si>
    <t>2. Testing: Blood tests likely to identify anaemia, and an appropriate intervention are available.</t>
  </si>
  <si>
    <t>Documentation</t>
  </si>
  <si>
    <t>Evaluation</t>
  </si>
  <si>
    <t>4.  Management:  Patients with anaemia should receive appropriate management prior to surgery</t>
  </si>
  <si>
    <t>Management</t>
  </si>
  <si>
    <t>• there is a gap in the assessment and management of anaemic patients</t>
  </si>
  <si>
    <t>This snapshot audit highlights your processes of preoperative anaemia screening, documentation, and management for elective surgical patients.</t>
  </si>
  <si>
    <t>Number of patients who received a preoperative transfusion</t>
  </si>
  <si>
    <t>Total cost of preoperative RBC transfused in these cases</t>
  </si>
  <si>
    <t>Number of patients who had anaemia status unknown prior to surgery</t>
  </si>
  <si>
    <t>This audit is designed to be a quick snapshot of current practice and not an ongoing measurement tool. The snapshot will allow your health service to review the process of preoperative anaemia assessment and management, to identify any gaps.</t>
  </si>
  <si>
    <t>Number of patients who had Hb remeasured after preoperative treatment</t>
  </si>
  <si>
    <t>Optimal timing of anaemia assessment prior to surgery (in weeks)</t>
  </si>
  <si>
    <t>Number of patients who had anemia documented before surgery</t>
  </si>
  <si>
    <t>Number of anaemic patients who received preoperative treatment for anaemia</t>
  </si>
  <si>
    <t>Number of patients who had FBE results available at assessment</t>
  </si>
  <si>
    <t>Editable criteria according to local policies</t>
  </si>
  <si>
    <t>male: Hb (g/L) level less than for anaemia to be defined</t>
  </si>
  <si>
    <r>
      <rPr>
        <b/>
        <sz val="10"/>
        <rFont val="Arial"/>
        <family val="2"/>
      </rPr>
      <t>Anaemia status:</t>
    </r>
    <r>
      <rPr>
        <sz val="10"/>
        <rFont val="Arial"/>
        <family val="2"/>
      </rPr>
      <t xml:space="preserve">
female: Hb (g/L) level less than for anaemia to be defined</t>
    </r>
  </si>
  <si>
    <t>5. Evaluation: Hb should be remeasured after treatment has commenced, and prior to surgery</t>
  </si>
  <si>
    <t xml:space="preserve">6. Met anaemia status
</t>
  </si>
  <si>
    <t>days</t>
  </si>
  <si>
    <t>5a. 
Were FBE results available timely prior to scheduled surgery date.</t>
  </si>
  <si>
    <t>Calculated</t>
  </si>
  <si>
    <r>
      <t xml:space="preserve">Undiagnosed anaemia is common in the surgical setting and is associated with increased perioperative morbidity and mortality. If anaemia is uncorrected, it increases the likelihood of blood transfusion, which is independently associated with increased morbidity, mortality and hospital length of stay </t>
    </r>
    <r>
      <rPr>
        <i/>
        <sz val="10.5"/>
        <rFont val="Arial"/>
        <family val="2"/>
      </rPr>
      <t>(Thomson A, 2009, NBA2012)</t>
    </r>
    <r>
      <rPr>
        <i/>
        <vertAlign val="superscript"/>
        <sz val="10.5"/>
        <rFont val="Arial"/>
        <family val="2"/>
      </rPr>
      <t>[1,2]</t>
    </r>
    <r>
      <rPr>
        <i/>
        <sz val="10.5"/>
        <rFont val="Arial"/>
        <family val="2"/>
      </rPr>
      <t>.</t>
    </r>
  </si>
  <si>
    <t>Printing this worksheet will result in only the left handside being printed</t>
  </si>
  <si>
    <t>Criteria for meeting guidelines/policies can be edited on "results" tab.</t>
  </si>
  <si>
    <t>ICU</t>
  </si>
  <si>
    <t>Cost of RBC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</si>
</sst>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8" formatCode="&quot;$&quot;#,##0.00;[Red]\-&quot;$&quot;#,##0.00"/>
    <numFmt numFmtId="44" formatCode="_-&quot;$&quot;* #,##0.00_-;\-&quot;$&quot;* #,##0.00_-;_-&quot;$&quot;* &quot;-&quot;??_-;_-@_-"/>
    <numFmt numFmtId="43" formatCode="_-* #,##0.00_-;\-* #,##0.00_-;_-* &quot;-&quot;??_-;_-@_-"/>
    <numFmt numFmtId="164" formatCode="&quot;$&quot;#,##0"/>
    <numFmt numFmtId="165" formatCode="_-* #,##0_-;\-* #,##0_-;_-* &quot;-&quot;??_-;_-@_-"/>
    <numFmt numFmtId="166" formatCode="#,##0_ ;\-#,##0\ "/>
    <numFmt numFmtId="167" formatCode="[$-C09]dd\-mmm\-yyyy;@"/>
    <numFmt numFmtId="168" formatCode="[$-C09]d\-mmm\-yyyy;@"/>
    <numFmt numFmtId="169" formatCode="&quot;$&quot;#,##0.00"/>
  </numFmts>
  <fonts count="36" x14ac:knownFonts="1">
    <font>
      <sz val="10"/>
      <name val="Arial"/>
    </font>
    <font>
      <sz val="10"/>
      <name val="Arial"/>
      <family val="2"/>
    </font>
    <font>
      <sz val="8"/>
      <name val="Arial"/>
      <family val="2"/>
    </font>
    <font>
      <b/>
      <sz val="10"/>
      <name val="Arial"/>
      <family val="2"/>
    </font>
    <font>
      <sz val="10"/>
      <color indexed="55"/>
      <name val="Arial"/>
      <family val="2"/>
    </font>
    <font>
      <sz val="10"/>
      <name val="Arial"/>
      <family val="2"/>
    </font>
    <font>
      <b/>
      <sz val="11"/>
      <color indexed="10"/>
      <name val="Arial"/>
      <family val="2"/>
    </font>
    <font>
      <sz val="11"/>
      <name val="Arial"/>
      <family val="2"/>
    </font>
    <font>
      <b/>
      <sz val="11"/>
      <name val="Arial"/>
      <family val="2"/>
    </font>
    <font>
      <i/>
      <sz val="10"/>
      <color indexed="57"/>
      <name val="Arial"/>
      <family val="2"/>
    </font>
    <font>
      <i/>
      <sz val="11"/>
      <color indexed="17"/>
      <name val="Arial"/>
      <family val="2"/>
    </font>
    <font>
      <i/>
      <sz val="12"/>
      <color indexed="17"/>
      <name val="Arial"/>
      <family val="2"/>
    </font>
    <font>
      <sz val="8"/>
      <name val="Arial"/>
      <family val="2"/>
    </font>
    <font>
      <sz val="9"/>
      <color indexed="81"/>
      <name val="Tahoma"/>
      <family val="2"/>
    </font>
    <font>
      <b/>
      <sz val="9"/>
      <color indexed="81"/>
      <name val="Tahoma"/>
      <family val="2"/>
    </font>
    <font>
      <b/>
      <sz val="20"/>
      <name val="Arial"/>
      <family val="2"/>
    </font>
    <font>
      <i/>
      <sz val="11"/>
      <color theme="1"/>
      <name val="Arial"/>
      <family val="2"/>
    </font>
    <font>
      <b/>
      <sz val="11"/>
      <color theme="1"/>
      <name val="Arial"/>
      <family val="2"/>
    </font>
    <font>
      <sz val="11"/>
      <color theme="1"/>
      <name val="Arial"/>
      <family val="2"/>
    </font>
    <font>
      <i/>
      <sz val="10"/>
      <color theme="1"/>
      <name val="Arial"/>
      <family val="2"/>
    </font>
    <font>
      <i/>
      <sz val="11"/>
      <color theme="1"/>
      <name val="Times New Roman"/>
      <family val="1"/>
    </font>
    <font>
      <b/>
      <sz val="8"/>
      <name val="Arial"/>
      <family val="2"/>
    </font>
    <font>
      <i/>
      <sz val="8"/>
      <name val="Arial"/>
      <family val="2"/>
    </font>
    <font>
      <i/>
      <sz val="11"/>
      <color rgb="FF0070C0"/>
      <name val="Arial"/>
      <family val="2"/>
    </font>
    <font>
      <sz val="10"/>
      <color rgb="FFFF0000"/>
      <name val="Arial"/>
      <family val="2"/>
    </font>
    <font>
      <i/>
      <sz val="11"/>
      <color theme="4"/>
      <name val="Arial"/>
      <family val="2"/>
    </font>
    <font>
      <u/>
      <sz val="10"/>
      <color theme="10"/>
      <name val="Arial"/>
      <family val="2"/>
    </font>
    <font>
      <u/>
      <sz val="8"/>
      <color theme="10"/>
      <name val="Arial"/>
      <family val="2"/>
    </font>
    <font>
      <vertAlign val="superscript"/>
      <sz val="10"/>
      <name val="Arial"/>
      <family val="2"/>
    </font>
    <font>
      <strike/>
      <sz val="11"/>
      <name val="Arial"/>
      <family val="2"/>
    </font>
    <font>
      <sz val="11"/>
      <color rgb="FFFF0000"/>
      <name val="Arial"/>
      <family val="2"/>
    </font>
    <font>
      <sz val="10"/>
      <color theme="0"/>
      <name val="Arial"/>
      <family val="2"/>
    </font>
    <font>
      <sz val="10.5"/>
      <name val="Arial"/>
      <family val="2"/>
    </font>
    <font>
      <i/>
      <sz val="10.5"/>
      <name val="Arial"/>
      <family val="2"/>
    </font>
    <font>
      <i/>
      <vertAlign val="superscript"/>
      <sz val="10.5"/>
      <name val="Arial"/>
      <family val="2"/>
    </font>
    <font>
      <b/>
      <i/>
      <sz val="11"/>
      <color theme="1"/>
      <name val="Arial"/>
      <family val="2"/>
    </font>
  </fonts>
  <fills count="8">
    <fill>
      <patternFill patternType="none"/>
    </fill>
    <fill>
      <patternFill patternType="gray125"/>
    </fill>
    <fill>
      <patternFill patternType="solid">
        <fgColor indexed="22"/>
        <bgColor indexed="64"/>
      </patternFill>
    </fill>
    <fill>
      <patternFill patternType="solid">
        <fgColor theme="4" tint="0.39997558519241921"/>
        <bgColor indexed="64"/>
      </patternFill>
    </fill>
    <fill>
      <patternFill patternType="solid">
        <fgColor rgb="FFFFFF99"/>
        <bgColor indexed="64"/>
      </patternFill>
    </fill>
    <fill>
      <patternFill patternType="mediumGray">
        <fgColor auto="1"/>
      </patternFill>
    </fill>
    <fill>
      <patternFill patternType="solid">
        <fgColor theme="0" tint="-0.249977111117893"/>
        <bgColor indexed="64"/>
      </patternFill>
    </fill>
    <fill>
      <patternFill patternType="solid">
        <fgColor theme="4"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s>
  <cellStyleXfs count="5">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6" fillId="0" borderId="0" applyNumberFormat="0" applyFill="0" applyBorder="0" applyAlignment="0" applyProtection="0"/>
  </cellStyleXfs>
  <cellXfs count="210">
    <xf numFmtId="0" fontId="0" fillId="0" borderId="0" xfId="0"/>
    <xf numFmtId="0" fontId="0" fillId="0" borderId="0" xfId="0" applyAlignment="1">
      <alignment wrapText="1"/>
    </xf>
    <xf numFmtId="14" fontId="0" fillId="0" borderId="1" xfId="0" applyNumberFormat="1" applyBorder="1" applyProtection="1">
      <protection locked="0"/>
    </xf>
    <xf numFmtId="14" fontId="0" fillId="0" borderId="1" xfId="0" applyNumberFormat="1" applyBorder="1" applyAlignment="1" applyProtection="1">
      <alignment horizontal="center"/>
      <protection locked="0"/>
    </xf>
    <xf numFmtId="14" fontId="5" fillId="0" borderId="1" xfId="0" applyNumberFormat="1" applyFont="1" applyBorder="1" applyAlignment="1" applyProtection="1">
      <alignment horizontal="center"/>
      <protection locked="0"/>
    </xf>
    <xf numFmtId="0" fontId="0" fillId="0" borderId="0" xfId="0" applyAlignment="1" applyProtection="1">
      <alignment wrapText="1"/>
    </xf>
    <xf numFmtId="0" fontId="0" fillId="0" borderId="0" xfId="0" applyProtection="1"/>
    <xf numFmtId="9" fontId="0" fillId="0" borderId="0" xfId="1" applyFont="1" applyProtection="1"/>
    <xf numFmtId="0" fontId="5" fillId="0" borderId="0" xfId="0" applyFont="1" applyProtection="1"/>
    <xf numFmtId="1" fontId="5" fillId="0" borderId="1" xfId="0" applyNumberFormat="1" applyFont="1" applyBorder="1" applyAlignment="1" applyProtection="1">
      <alignment horizontal="center"/>
      <protection locked="0"/>
    </xf>
    <xf numFmtId="49" fontId="5" fillId="0" borderId="1" xfId="0" applyNumberFormat="1" applyFont="1" applyBorder="1" applyAlignment="1" applyProtection="1">
      <alignment horizontal="center"/>
      <protection locked="0"/>
    </xf>
    <xf numFmtId="0" fontId="5" fillId="0" borderId="1" xfId="0" applyFont="1" applyBorder="1" applyAlignment="1" applyProtection="1">
      <alignment horizontal="center"/>
      <protection locked="0"/>
    </xf>
    <xf numFmtId="0" fontId="0" fillId="0" borderId="1" xfId="0" applyBorder="1" applyAlignment="1" applyProtection="1">
      <alignment horizontal="center"/>
      <protection locked="0"/>
    </xf>
    <xf numFmtId="0" fontId="0" fillId="0" borderId="0" xfId="0" applyProtection="1">
      <protection hidden="1"/>
    </xf>
    <xf numFmtId="0" fontId="0" fillId="0" borderId="0" xfId="0" applyBorder="1" applyProtection="1"/>
    <xf numFmtId="0" fontId="8" fillId="0" borderId="0" xfId="0" applyFont="1" applyAlignment="1" applyProtection="1">
      <alignment horizontal="center" wrapText="1"/>
    </xf>
    <xf numFmtId="0" fontId="10" fillId="0" borderId="0" xfId="0" applyFont="1" applyAlignment="1" applyProtection="1">
      <alignment vertical="center"/>
    </xf>
    <xf numFmtId="0" fontId="0" fillId="0" borderId="0" xfId="0" applyAlignment="1" applyProtection="1">
      <alignment horizontal="center" wrapText="1"/>
    </xf>
    <xf numFmtId="0" fontId="7" fillId="0" borderId="0" xfId="0" applyFont="1" applyAlignment="1" applyProtection="1">
      <alignment horizontal="left" wrapText="1"/>
    </xf>
    <xf numFmtId="0" fontId="9" fillId="0" borderId="0" xfId="0" applyFont="1" applyAlignment="1" applyProtection="1">
      <alignment horizontal="center" vertical="top" wrapText="1"/>
    </xf>
    <xf numFmtId="0" fontId="5" fillId="0" borderId="0" xfId="0" applyFont="1" applyAlignment="1" applyProtection="1">
      <alignment horizontal="center" vertical="top" wrapText="1"/>
    </xf>
    <xf numFmtId="0" fontId="8" fillId="0" borderId="0" xfId="0" applyFont="1" applyAlignment="1" applyProtection="1">
      <alignment horizontal="left" wrapText="1"/>
    </xf>
    <xf numFmtId="0" fontId="8" fillId="0" borderId="0" xfId="0" applyFont="1" applyAlignment="1" applyProtection="1">
      <alignment vertical="center"/>
    </xf>
    <xf numFmtId="0" fontId="7" fillId="0" borderId="0" xfId="0" applyFont="1" applyBorder="1" applyAlignment="1" applyProtection="1">
      <alignment wrapText="1"/>
    </xf>
    <xf numFmtId="0" fontId="0" fillId="0" borderId="0" xfId="0" applyAlignment="1" applyProtection="1">
      <alignment horizontal="left" vertical="top" wrapText="1"/>
    </xf>
    <xf numFmtId="0" fontId="0" fillId="0" borderId="0" xfId="0" applyAlignment="1" applyProtection="1">
      <alignment horizontal="left" vertical="top"/>
    </xf>
    <xf numFmtId="0" fontId="5" fillId="0" borderId="0" xfId="0" applyFont="1" applyAlignment="1" applyProtection="1">
      <alignment horizontal="right" wrapText="1"/>
    </xf>
    <xf numFmtId="8" fontId="0" fillId="0" borderId="0" xfId="0" applyNumberFormat="1" applyAlignment="1" applyProtection="1">
      <alignment horizontal="left" vertical="top" wrapText="1"/>
    </xf>
    <xf numFmtId="0" fontId="11" fillId="0" borderId="0" xfId="0" applyFont="1" applyAlignment="1" applyProtection="1">
      <alignment vertical="top" wrapText="1"/>
    </xf>
    <xf numFmtId="165" fontId="0" fillId="0" borderId="0" xfId="2" applyNumberFormat="1" applyFont="1" applyAlignment="1" applyProtection="1">
      <alignment horizontal="center" vertical="top" wrapText="1"/>
    </xf>
    <xf numFmtId="0" fontId="12" fillId="0" borderId="0" xfId="0" applyFont="1" applyAlignment="1" applyProtection="1">
      <alignment horizontal="right"/>
    </xf>
    <xf numFmtId="0" fontId="5" fillId="0" borderId="1" xfId="0" applyFont="1" applyBorder="1" applyAlignment="1" applyProtection="1">
      <alignment horizontal="center" wrapText="1"/>
      <protection locked="0" hidden="1"/>
    </xf>
    <xf numFmtId="166" fontId="5" fillId="0" borderId="1" xfId="2" applyNumberFormat="1" applyFont="1" applyBorder="1" applyAlignment="1" applyProtection="1">
      <alignment horizontal="center" wrapText="1"/>
      <protection locked="0" hidden="1"/>
    </xf>
    <xf numFmtId="0" fontId="5" fillId="0" borderId="0" xfId="0" applyFont="1" applyAlignment="1" applyProtection="1">
      <alignment horizontal="center" vertical="top"/>
      <protection hidden="1"/>
    </xf>
    <xf numFmtId="0" fontId="16" fillId="0" borderId="0" xfId="0" applyFont="1" applyAlignment="1" applyProtection="1">
      <alignment horizontal="left" wrapText="1"/>
    </xf>
    <xf numFmtId="0" fontId="17" fillId="0" borderId="0" xfId="0" applyFont="1" applyAlignment="1" applyProtection="1">
      <alignment horizontal="center" wrapText="1"/>
    </xf>
    <xf numFmtId="0" fontId="18" fillId="0" borderId="0" xfId="0" applyFont="1" applyAlignment="1" applyProtection="1"/>
    <xf numFmtId="0" fontId="19" fillId="0" borderId="0" xfId="0" applyFont="1" applyAlignment="1" applyProtection="1">
      <alignment vertical="center" wrapText="1"/>
    </xf>
    <xf numFmtId="0" fontId="8" fillId="0" borderId="0" xfId="0" applyFont="1" applyAlignment="1" applyProtection="1">
      <alignment horizontal="left" vertical="top" wrapText="1"/>
    </xf>
    <xf numFmtId="0" fontId="5" fillId="3" borderId="0" xfId="0" applyFont="1" applyFill="1" applyProtection="1">
      <protection hidden="1"/>
    </xf>
    <xf numFmtId="0" fontId="0" fillId="3" borderId="6" xfId="0" applyFill="1" applyBorder="1" applyAlignment="1" applyProtection="1">
      <alignment horizontal="center"/>
      <protection hidden="1"/>
    </xf>
    <xf numFmtId="0" fontId="0" fillId="3" borderId="7" xfId="0" applyFill="1" applyBorder="1" applyAlignment="1" applyProtection="1">
      <alignment horizontal="center"/>
      <protection hidden="1"/>
    </xf>
    <xf numFmtId="0" fontId="0" fillId="3" borderId="8" xfId="0" applyFill="1" applyBorder="1" applyAlignment="1" applyProtection="1">
      <alignment horizontal="center"/>
      <protection hidden="1"/>
    </xf>
    <xf numFmtId="0" fontId="0" fillId="3" borderId="0" xfId="0" applyFill="1" applyProtection="1">
      <protection hidden="1"/>
    </xf>
    <xf numFmtId="1" fontId="7" fillId="0" borderId="10" xfId="1" applyNumberFormat="1" applyFont="1" applyBorder="1" applyAlignment="1" applyProtection="1">
      <alignment horizontal="center"/>
      <protection hidden="1"/>
    </xf>
    <xf numFmtId="9" fontId="7" fillId="0" borderId="1" xfId="1" applyFont="1" applyBorder="1" applyAlignment="1" applyProtection="1">
      <alignment horizontal="center"/>
      <protection hidden="1"/>
    </xf>
    <xf numFmtId="0" fontId="5" fillId="0" borderId="0" xfId="0" applyFont="1" applyAlignment="1" applyProtection="1">
      <alignment horizontal="left" vertical="top" wrapText="1"/>
    </xf>
    <xf numFmtId="0" fontId="12" fillId="0" borderId="0" xfId="0" applyFont="1" applyAlignment="1" applyProtection="1">
      <alignment horizontal="left" vertical="top" wrapText="1"/>
    </xf>
    <xf numFmtId="0" fontId="8" fillId="0" borderId="0" xfId="0" applyFont="1" applyAlignment="1" applyProtection="1">
      <alignment horizontal="center" wrapText="1"/>
    </xf>
    <xf numFmtId="0" fontId="6" fillId="0" borderId="10" xfId="0" applyFont="1" applyBorder="1" applyAlignment="1" applyProtection="1">
      <alignment horizontal="center"/>
    </xf>
    <xf numFmtId="0" fontId="8" fillId="0" borderId="0" xfId="0" applyFont="1" applyAlignment="1" applyProtection="1">
      <alignment horizontal="left" wrapText="1"/>
    </xf>
    <xf numFmtId="167" fontId="5" fillId="0" borderId="1" xfId="0" applyNumberFormat="1" applyFont="1" applyBorder="1" applyAlignment="1" applyProtection="1">
      <alignment horizontal="center" wrapText="1"/>
      <protection locked="0" hidden="1"/>
    </xf>
    <xf numFmtId="168" fontId="5" fillId="0" borderId="1" xfId="0" applyNumberFormat="1" applyFont="1" applyBorder="1" applyAlignment="1" applyProtection="1">
      <alignment horizontal="center" wrapText="1"/>
      <protection locked="0" hidden="1"/>
    </xf>
    <xf numFmtId="0" fontId="7" fillId="0" borderId="0" xfId="0" applyFont="1" applyProtection="1">
      <protection locked="0"/>
    </xf>
    <xf numFmtId="0" fontId="28" fillId="0" borderId="0" xfId="0" applyFont="1" applyAlignment="1" applyProtection="1">
      <alignment horizontal="left"/>
    </xf>
    <xf numFmtId="0" fontId="0" fillId="0" borderId="0" xfId="0" applyAlignment="1" applyProtection="1"/>
    <xf numFmtId="0" fontId="0" fillId="0" borderId="0" xfId="0" applyAlignment="1" applyProtection="1">
      <alignment vertical="top"/>
    </xf>
    <xf numFmtId="44" fontId="0" fillId="3" borderId="3" xfId="3" applyFont="1" applyFill="1" applyBorder="1" applyProtection="1">
      <protection hidden="1"/>
    </xf>
    <xf numFmtId="0" fontId="5" fillId="3" borderId="6" xfId="0" applyFont="1" applyFill="1" applyBorder="1" applyAlignment="1" applyProtection="1">
      <alignment horizontal="center"/>
      <protection hidden="1"/>
    </xf>
    <xf numFmtId="0" fontId="5" fillId="3" borderId="8" xfId="0" applyFont="1" applyFill="1" applyBorder="1" applyAlignment="1" applyProtection="1">
      <alignment horizontal="center"/>
      <protection hidden="1"/>
    </xf>
    <xf numFmtId="0" fontId="5" fillId="3" borderId="7" xfId="0" applyFont="1" applyFill="1" applyBorder="1" applyAlignment="1" applyProtection="1">
      <alignment horizontal="center"/>
      <protection hidden="1"/>
    </xf>
    <xf numFmtId="0" fontId="2" fillId="0" borderId="0" xfId="0" applyFont="1" applyAlignment="1" applyProtection="1">
      <alignment horizontal="right" vertical="top"/>
    </xf>
    <xf numFmtId="0" fontId="2" fillId="0" borderId="0" xfId="0" applyFont="1" applyAlignment="1" applyProtection="1">
      <alignment horizontal="right"/>
    </xf>
    <xf numFmtId="0" fontId="1" fillId="0" borderId="1" xfId="0" applyFont="1" applyBorder="1" applyAlignment="1" applyProtection="1">
      <alignment horizontal="center"/>
      <protection locked="0"/>
    </xf>
    <xf numFmtId="14" fontId="0" fillId="3" borderId="7" xfId="0" applyNumberFormat="1" applyFill="1" applyBorder="1" applyAlignment="1" applyProtection="1">
      <alignment horizontal="center"/>
      <protection hidden="1"/>
    </xf>
    <xf numFmtId="14" fontId="1" fillId="3" borderId="7" xfId="0" applyNumberFormat="1" applyFont="1" applyFill="1" applyBorder="1" applyAlignment="1" applyProtection="1">
      <alignment horizontal="center"/>
      <protection hidden="1"/>
    </xf>
    <xf numFmtId="165" fontId="0" fillId="3" borderId="1" xfId="2" applyNumberFormat="1" applyFont="1" applyFill="1" applyBorder="1" applyProtection="1">
      <protection hidden="1"/>
    </xf>
    <xf numFmtId="0" fontId="5" fillId="3" borderId="2" xfId="0" applyNumberFormat="1" applyFont="1" applyFill="1" applyBorder="1" applyAlignment="1" applyProtection="1">
      <alignment horizontal="center"/>
      <protection hidden="1"/>
    </xf>
    <xf numFmtId="44" fontId="0" fillId="3" borderId="16" xfId="0" applyNumberFormat="1" applyFill="1" applyBorder="1" applyProtection="1">
      <protection hidden="1"/>
    </xf>
    <xf numFmtId="0" fontId="0" fillId="3" borderId="17" xfId="0" applyFill="1" applyBorder="1" applyProtection="1">
      <protection hidden="1"/>
    </xf>
    <xf numFmtId="0" fontId="0" fillId="3" borderId="18" xfId="0" applyFill="1" applyBorder="1" applyProtection="1">
      <protection hidden="1"/>
    </xf>
    <xf numFmtId="0" fontId="0" fillId="0" borderId="1" xfId="0" applyNumberFormat="1" applyBorder="1" applyAlignment="1" applyProtection="1">
      <alignment horizontal="center"/>
      <protection locked="0"/>
    </xf>
    <xf numFmtId="0" fontId="0" fillId="0" borderId="1" xfId="0" applyNumberFormat="1" applyBorder="1" applyAlignment="1" applyProtection="1">
      <alignment horizontal="center"/>
      <protection hidden="1"/>
    </xf>
    <xf numFmtId="44" fontId="0" fillId="3" borderId="1" xfId="3" applyFont="1" applyFill="1" applyBorder="1" applyProtection="1">
      <protection hidden="1"/>
    </xf>
    <xf numFmtId="0" fontId="1" fillId="0" borderId="1" xfId="0" applyNumberFormat="1" applyFont="1" applyBorder="1" applyAlignment="1" applyProtection="1">
      <alignment horizontal="center"/>
      <protection locked="0"/>
    </xf>
    <xf numFmtId="49" fontId="1" fillId="0" borderId="1" xfId="0" applyNumberFormat="1" applyFont="1" applyBorder="1" applyAlignment="1" applyProtection="1">
      <alignment horizontal="center"/>
      <protection locked="0"/>
    </xf>
    <xf numFmtId="0" fontId="0" fillId="0" borderId="0" xfId="0" applyBorder="1" applyAlignment="1" applyProtection="1">
      <alignment vertical="center"/>
    </xf>
    <xf numFmtId="0" fontId="0" fillId="0" borderId="0" xfId="0" applyBorder="1" applyAlignment="1" applyProtection="1">
      <alignment horizontal="center" vertical="center"/>
    </xf>
    <xf numFmtId="0" fontId="0" fillId="0" borderId="0" xfId="0" applyBorder="1" applyProtection="1">
      <protection hidden="1"/>
    </xf>
    <xf numFmtId="0" fontId="1" fillId="0" borderId="0" xfId="0" applyFont="1" applyProtection="1"/>
    <xf numFmtId="0" fontId="0" fillId="4" borderId="1" xfId="0" applyFill="1" applyBorder="1" applyProtection="1"/>
    <xf numFmtId="0" fontId="0" fillId="5" borderId="1" xfId="0" applyFill="1" applyBorder="1" applyProtection="1">
      <protection hidden="1"/>
    </xf>
    <xf numFmtId="1" fontId="5" fillId="0" borderId="2" xfId="0" applyNumberFormat="1" applyFont="1" applyBorder="1" applyAlignment="1" applyProtection="1">
      <alignment horizontal="center"/>
      <protection locked="0"/>
    </xf>
    <xf numFmtId="14" fontId="0" fillId="0" borderId="3" xfId="0" applyNumberFormat="1" applyBorder="1" applyProtection="1">
      <protection locked="0"/>
    </xf>
    <xf numFmtId="14" fontId="0" fillId="0" borderId="16" xfId="0" applyNumberFormat="1" applyBorder="1" applyProtection="1">
      <protection locked="0"/>
    </xf>
    <xf numFmtId="14" fontId="0" fillId="0" borderId="17" xfId="0" applyNumberFormat="1" applyBorder="1" applyAlignment="1" applyProtection="1">
      <alignment horizontal="center"/>
      <protection locked="0"/>
    </xf>
    <xf numFmtId="14" fontId="0" fillId="0" borderId="17" xfId="0" applyNumberFormat="1" applyBorder="1" applyProtection="1">
      <protection locked="0"/>
    </xf>
    <xf numFmtId="0" fontId="0" fillId="0" borderId="17" xfId="0" applyNumberFormat="1" applyBorder="1" applyAlignment="1" applyProtection="1">
      <alignment horizontal="center"/>
      <protection locked="0"/>
    </xf>
    <xf numFmtId="1" fontId="5" fillId="0" borderId="17" xfId="0" applyNumberFormat="1" applyFont="1" applyBorder="1" applyAlignment="1" applyProtection="1">
      <alignment horizontal="center"/>
      <protection locked="0"/>
    </xf>
    <xf numFmtId="0" fontId="0" fillId="0" borderId="17" xfId="0" applyNumberFormat="1" applyBorder="1" applyAlignment="1" applyProtection="1">
      <alignment horizontal="center"/>
      <protection hidden="1"/>
    </xf>
    <xf numFmtId="14" fontId="5" fillId="0" borderId="17" xfId="0" applyNumberFormat="1" applyFont="1" applyBorder="1" applyAlignment="1" applyProtection="1">
      <alignment horizontal="center"/>
      <protection locked="0"/>
    </xf>
    <xf numFmtId="49" fontId="5" fillId="0" borderId="17" xfId="0" applyNumberFormat="1" applyFont="1" applyBorder="1" applyAlignment="1" applyProtection="1">
      <alignment horizontal="center"/>
      <protection locked="0"/>
    </xf>
    <xf numFmtId="0" fontId="5" fillId="0" borderId="17" xfId="0" applyFont="1" applyBorder="1" applyAlignment="1" applyProtection="1">
      <alignment horizontal="center"/>
      <protection locked="0"/>
    </xf>
    <xf numFmtId="0" fontId="0" fillId="0" borderId="17" xfId="0" applyBorder="1" applyAlignment="1" applyProtection="1">
      <alignment horizontal="center"/>
      <protection locked="0"/>
    </xf>
    <xf numFmtId="1" fontId="5" fillId="0" borderId="18" xfId="0" applyNumberFormat="1" applyFont="1" applyBorder="1" applyAlignment="1" applyProtection="1">
      <alignment horizontal="center"/>
      <protection locked="0"/>
    </xf>
    <xf numFmtId="0" fontId="0" fillId="3" borderId="7" xfId="0" applyFill="1" applyBorder="1" applyProtection="1">
      <protection hidden="1"/>
    </xf>
    <xf numFmtId="0" fontId="0" fillId="3" borderId="22" xfId="0" applyFill="1" applyBorder="1" applyProtection="1">
      <protection hidden="1"/>
    </xf>
    <xf numFmtId="0" fontId="3" fillId="0" borderId="0" xfId="0" applyFont="1" applyBorder="1" applyAlignment="1" applyProtection="1">
      <alignment horizontal="right"/>
    </xf>
    <xf numFmtId="0" fontId="0" fillId="0" borderId="0" xfId="0" applyBorder="1"/>
    <xf numFmtId="0" fontId="3" fillId="0" borderId="14" xfId="0" applyFont="1" applyBorder="1" applyAlignment="1" applyProtection="1">
      <alignment horizontal="center"/>
    </xf>
    <xf numFmtId="0" fontId="3" fillId="0" borderId="15" xfId="0" applyFont="1" applyBorder="1" applyAlignment="1" applyProtection="1">
      <alignment horizontal="center"/>
    </xf>
    <xf numFmtId="0" fontId="1" fillId="0" borderId="0" xfId="0" applyFont="1" applyAlignment="1" applyProtection="1">
      <alignment horizontal="center" vertical="top" wrapText="1"/>
    </xf>
    <xf numFmtId="1" fontId="5" fillId="0" borderId="0" xfId="0" applyNumberFormat="1" applyFont="1" applyAlignment="1" applyProtection="1">
      <alignment horizontal="center" wrapText="1"/>
    </xf>
    <xf numFmtId="0" fontId="5" fillId="0" borderId="0" xfId="0" applyFont="1" applyAlignment="1" applyProtection="1">
      <alignment horizontal="center" wrapText="1"/>
    </xf>
    <xf numFmtId="1" fontId="1" fillId="0" borderId="0" xfId="0" applyNumberFormat="1" applyFont="1" applyAlignment="1" applyProtection="1">
      <alignment horizontal="center"/>
    </xf>
    <xf numFmtId="0" fontId="24" fillId="0" borderId="0" xfId="0" applyFont="1" applyProtection="1"/>
    <xf numFmtId="0" fontId="24" fillId="0" borderId="0" xfId="0" applyFont="1" applyAlignment="1" applyProtection="1">
      <alignment horizontal="center" wrapText="1"/>
    </xf>
    <xf numFmtId="0" fontId="24" fillId="0" borderId="0" xfId="0" applyFont="1" applyAlignment="1" applyProtection="1">
      <alignment wrapText="1"/>
    </xf>
    <xf numFmtId="0" fontId="24" fillId="0" borderId="0" xfId="0" applyFont="1" applyBorder="1" applyProtection="1"/>
    <xf numFmtId="1" fontId="7" fillId="0" borderId="21" xfId="1" applyNumberFormat="1" applyFont="1" applyBorder="1" applyAlignment="1" applyProtection="1">
      <alignment horizontal="center"/>
      <protection hidden="1"/>
    </xf>
    <xf numFmtId="0" fontId="6" fillId="0" borderId="23" xfId="0" applyFont="1" applyBorder="1" applyAlignment="1" applyProtection="1">
      <alignment horizontal="center"/>
    </xf>
    <xf numFmtId="9" fontId="7" fillId="6" borderId="23" xfId="1" applyFont="1" applyFill="1" applyBorder="1" applyAlignment="1" applyProtection="1">
      <alignment horizontal="center"/>
      <protection hidden="1"/>
    </xf>
    <xf numFmtId="0" fontId="1" fillId="0" borderId="1" xfId="0" applyFont="1" applyBorder="1" applyAlignment="1" applyProtection="1">
      <alignment horizontal="center" wrapText="1"/>
      <protection locked="0" hidden="1"/>
    </xf>
    <xf numFmtId="1" fontId="1" fillId="0" borderId="0" xfId="0" applyNumberFormat="1" applyFont="1" applyAlignment="1" applyProtection="1">
      <alignment horizontal="center" vertical="top" wrapText="1"/>
      <protection locked="0"/>
    </xf>
    <xf numFmtId="0" fontId="25" fillId="0" borderId="0" xfId="0" applyFont="1" applyAlignment="1" applyProtection="1">
      <alignment horizontal="left" vertical="top" wrapText="1"/>
      <protection locked="0"/>
    </xf>
    <xf numFmtId="0" fontId="23" fillId="0" borderId="0" xfId="0" applyFont="1" applyAlignment="1" applyProtection="1">
      <alignment horizontal="left" wrapText="1"/>
      <protection locked="0"/>
    </xf>
    <xf numFmtId="0" fontId="16" fillId="0" borderId="0" xfId="0" applyFont="1" applyAlignment="1" applyProtection="1">
      <alignment horizontal="left" wrapText="1"/>
      <protection locked="0"/>
    </xf>
    <xf numFmtId="1" fontId="0" fillId="3" borderId="6" xfId="0" applyNumberFormat="1" applyFill="1" applyBorder="1" applyAlignment="1" applyProtection="1">
      <alignment horizontal="center"/>
      <protection hidden="1"/>
    </xf>
    <xf numFmtId="1" fontId="0" fillId="3" borderId="7" xfId="0" applyNumberFormat="1" applyFill="1" applyBorder="1" applyAlignment="1" applyProtection="1">
      <alignment horizontal="center"/>
      <protection hidden="1"/>
    </xf>
    <xf numFmtId="1" fontId="3" fillId="0" borderId="24" xfId="0" applyNumberFormat="1" applyFont="1" applyBorder="1" applyAlignment="1" applyProtection="1">
      <alignment horizontal="center" vertical="top" wrapText="1"/>
      <protection locked="0"/>
    </xf>
    <xf numFmtId="0" fontId="0" fillId="0" borderId="25" xfId="0" applyBorder="1" applyAlignment="1" applyProtection="1">
      <alignment vertical="top"/>
    </xf>
    <xf numFmtId="0" fontId="31" fillId="0" borderId="25" xfId="0" applyFont="1" applyBorder="1" applyAlignment="1" applyProtection="1">
      <alignment vertical="top"/>
    </xf>
    <xf numFmtId="1" fontId="1" fillId="0" borderId="24" xfId="0" applyNumberFormat="1" applyFont="1" applyBorder="1" applyAlignment="1" applyProtection="1">
      <alignment horizontal="center" wrapText="1"/>
      <protection locked="0"/>
    </xf>
    <xf numFmtId="0" fontId="1" fillId="0" borderId="25" xfId="0" applyFont="1" applyBorder="1" applyAlignment="1" applyProtection="1">
      <alignment wrapText="1"/>
    </xf>
    <xf numFmtId="1" fontId="1" fillId="0" borderId="22" xfId="0" applyNumberFormat="1" applyFont="1" applyBorder="1" applyAlignment="1" applyProtection="1">
      <alignment horizontal="center" vertical="top" wrapText="1"/>
      <protection locked="0"/>
    </xf>
    <xf numFmtId="0" fontId="1" fillId="0" borderId="26" xfId="0" applyFont="1" applyBorder="1" applyAlignment="1" applyProtection="1">
      <alignment vertical="top"/>
    </xf>
    <xf numFmtId="1" fontId="31" fillId="0" borderId="24" xfId="0" applyNumberFormat="1" applyFont="1" applyBorder="1" applyAlignment="1" applyProtection="1">
      <alignment horizontal="center" vertical="top" wrapText="1"/>
    </xf>
    <xf numFmtId="0" fontId="3" fillId="0" borderId="30" xfId="0" applyFont="1" applyBorder="1" applyAlignment="1" applyProtection="1">
      <alignment horizontal="center"/>
    </xf>
    <xf numFmtId="14" fontId="0" fillId="0" borderId="19" xfId="0" applyNumberFormat="1" applyBorder="1" applyProtection="1">
      <protection locked="0"/>
    </xf>
    <xf numFmtId="14" fontId="1" fillId="0" borderId="4" xfId="0" applyNumberFormat="1" applyFont="1" applyBorder="1" applyAlignment="1" applyProtection="1">
      <alignment horizontal="center"/>
      <protection locked="0"/>
    </xf>
    <xf numFmtId="14" fontId="0" fillId="0" borderId="4" xfId="0" applyNumberFormat="1" applyBorder="1" applyProtection="1">
      <protection locked="0"/>
    </xf>
    <xf numFmtId="0" fontId="1" fillId="0" borderId="4" xfId="0" applyNumberFormat="1" applyFont="1" applyBorder="1" applyAlignment="1" applyProtection="1">
      <alignment horizontal="center"/>
      <protection locked="0"/>
    </xf>
    <xf numFmtId="1" fontId="5" fillId="0" borderId="4" xfId="0" applyNumberFormat="1" applyFont="1" applyBorder="1" applyAlignment="1" applyProtection="1">
      <alignment horizontal="center"/>
      <protection locked="0"/>
    </xf>
    <xf numFmtId="0" fontId="0" fillId="0" borderId="4" xfId="0" applyNumberFormat="1" applyBorder="1" applyAlignment="1" applyProtection="1">
      <alignment horizontal="center"/>
      <protection hidden="1"/>
    </xf>
    <xf numFmtId="0" fontId="0" fillId="0" borderId="4" xfId="0" applyNumberForma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0" fillId="0" borderId="4" xfId="0" applyBorder="1" applyAlignment="1" applyProtection="1">
      <alignment horizontal="center"/>
      <protection locked="0"/>
    </xf>
    <xf numFmtId="1" fontId="5" fillId="0" borderId="20" xfId="0" applyNumberFormat="1" applyFont="1" applyBorder="1" applyAlignment="1" applyProtection="1">
      <alignment horizontal="center"/>
      <protection locked="0"/>
    </xf>
    <xf numFmtId="44" fontId="0" fillId="3" borderId="19" xfId="3" applyFont="1" applyFill="1" applyBorder="1" applyProtection="1">
      <protection hidden="1"/>
    </xf>
    <xf numFmtId="44" fontId="0" fillId="3" borderId="4" xfId="3" applyFont="1" applyFill="1" applyBorder="1" applyProtection="1">
      <protection hidden="1"/>
    </xf>
    <xf numFmtId="165" fontId="0" fillId="3" borderId="4" xfId="2" applyNumberFormat="1" applyFont="1" applyFill="1" applyBorder="1" applyProtection="1">
      <protection hidden="1"/>
    </xf>
    <xf numFmtId="0" fontId="5" fillId="3" borderId="20" xfId="0" applyNumberFormat="1" applyFont="1" applyFill="1" applyBorder="1" applyAlignment="1" applyProtection="1">
      <alignment horizontal="center"/>
      <protection hidden="1"/>
    </xf>
    <xf numFmtId="14" fontId="0" fillId="0" borderId="4" xfId="0" applyNumberFormat="1" applyBorder="1" applyAlignment="1" applyProtection="1">
      <alignment horizontal="center"/>
      <protection locked="0"/>
    </xf>
    <xf numFmtId="0" fontId="1" fillId="0" borderId="4" xfId="0" applyFont="1" applyBorder="1" applyAlignment="1" applyProtection="1">
      <alignment horizontal="center"/>
      <protection locked="0"/>
    </xf>
    <xf numFmtId="0" fontId="4" fillId="0" borderId="0" xfId="0" applyFont="1" applyFill="1" applyBorder="1" applyAlignment="1" applyProtection="1">
      <alignment horizontal="center" wrapText="1"/>
    </xf>
    <xf numFmtId="0" fontId="4" fillId="7" borderId="0" xfId="0" applyFont="1" applyFill="1" applyBorder="1" applyAlignment="1" applyProtection="1">
      <alignment horizontal="center" vertical="top" wrapText="1"/>
    </xf>
    <xf numFmtId="0" fontId="4" fillId="7" borderId="4" xfId="0" applyFont="1" applyFill="1" applyBorder="1" applyAlignment="1" applyProtection="1">
      <alignment horizontal="center" vertical="top" wrapText="1"/>
    </xf>
    <xf numFmtId="0" fontId="4" fillId="0" borderId="0" xfId="0" applyFont="1" applyFill="1" applyBorder="1" applyAlignment="1" applyProtection="1">
      <alignment horizontal="center" vertical="top" wrapText="1"/>
    </xf>
    <xf numFmtId="0" fontId="4" fillId="0" borderId="29" xfId="0" applyFont="1" applyFill="1" applyBorder="1" applyAlignment="1" applyProtection="1">
      <alignment horizontal="center" wrapText="1"/>
    </xf>
    <xf numFmtId="0" fontId="5"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1" xfId="0" applyNumberFormat="1"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3" borderId="3" xfId="0" applyFont="1" applyFill="1" applyBorder="1" applyAlignment="1" applyProtection="1">
      <alignment horizontal="center" vertical="center" wrapText="1"/>
      <protection hidden="1"/>
    </xf>
    <xf numFmtId="0" fontId="3" fillId="3" borderId="1" xfId="0" applyFont="1" applyFill="1" applyBorder="1" applyAlignment="1" applyProtection="1">
      <alignment horizontal="center" vertical="center" wrapText="1"/>
    </xf>
    <xf numFmtId="0" fontId="3" fillId="3" borderId="1" xfId="0" applyFont="1" applyFill="1" applyBorder="1" applyAlignment="1" applyProtection="1">
      <alignment horizontal="center" vertical="center" wrapText="1"/>
      <protection hidden="1"/>
    </xf>
    <xf numFmtId="0" fontId="32" fillId="0" borderId="0" xfId="0" applyFont="1" applyAlignment="1" applyProtection="1">
      <alignment horizontal="left" vertical="top" wrapText="1"/>
    </xf>
    <xf numFmtId="0" fontId="32" fillId="0" borderId="0" xfId="0" applyFont="1" applyAlignment="1" applyProtection="1">
      <alignment horizontal="left" vertical="center"/>
    </xf>
    <xf numFmtId="169" fontId="1" fillId="0" borderId="27" xfId="0" applyNumberFormat="1" applyFont="1" applyBorder="1" applyAlignment="1" applyProtection="1">
      <alignment horizontal="center" vertical="top" wrapText="1"/>
      <protection locked="0"/>
    </xf>
    <xf numFmtId="0" fontId="1" fillId="0" borderId="28" xfId="0" applyFont="1" applyBorder="1" applyAlignment="1" applyProtection="1">
      <alignment vertical="top"/>
    </xf>
    <xf numFmtId="0" fontId="7" fillId="0" borderId="0" xfId="0" applyFont="1" applyAlignment="1" applyProtection="1">
      <alignment horizontal="left" vertical="top" wrapText="1"/>
    </xf>
    <xf numFmtId="0" fontId="8" fillId="0" borderId="0" xfId="0" applyFont="1" applyAlignment="1" applyProtection="1">
      <alignment horizontal="center" wrapText="1"/>
    </xf>
    <xf numFmtId="0" fontId="16" fillId="0" borderId="0" xfId="0" applyFont="1" applyAlignment="1" applyProtection="1">
      <alignment horizontal="left" vertical="center" wrapText="1" indent="2"/>
    </xf>
    <xf numFmtId="0" fontId="16" fillId="0" borderId="0" xfId="0" applyFont="1" applyAlignment="1" applyProtection="1">
      <alignment horizontal="left" wrapText="1"/>
    </xf>
    <xf numFmtId="0" fontId="35" fillId="0" borderId="0" xfId="0" applyFont="1" applyAlignment="1" applyProtection="1">
      <alignment horizontal="left" wrapText="1"/>
    </xf>
    <xf numFmtId="0" fontId="21" fillId="0" borderId="0" xfId="0" applyFont="1" applyAlignment="1" applyProtection="1">
      <alignment horizontal="left" wrapText="1"/>
    </xf>
    <xf numFmtId="0" fontId="12" fillId="0" borderId="0" xfId="0" applyFont="1" applyAlignment="1" applyProtection="1">
      <alignment horizontal="left" vertical="top" wrapText="1"/>
    </xf>
    <xf numFmtId="0" fontId="15" fillId="3" borderId="0" xfId="0" applyFont="1" applyFill="1" applyAlignment="1" applyProtection="1">
      <alignment horizontal="center"/>
      <protection hidden="1"/>
    </xf>
    <xf numFmtId="0" fontId="0" fillId="0" borderId="0" xfId="0" applyBorder="1" applyAlignment="1" applyProtection="1">
      <alignment horizontal="left"/>
    </xf>
    <xf numFmtId="0" fontId="25" fillId="0" borderId="0" xfId="0" applyFont="1" applyAlignment="1" applyProtection="1">
      <alignment horizontal="left" vertical="top" wrapText="1"/>
      <protection locked="0"/>
    </xf>
    <xf numFmtId="0" fontId="23" fillId="0" borderId="0" xfId="0" applyFont="1" applyAlignment="1" applyProtection="1">
      <alignment horizontal="left" wrapText="1"/>
      <protection locked="0"/>
    </xf>
    <xf numFmtId="0" fontId="16" fillId="0" borderId="0" xfId="0" applyFont="1" applyAlignment="1" applyProtection="1">
      <alignment horizontal="left" wrapText="1"/>
      <protection locked="0"/>
    </xf>
    <xf numFmtId="0" fontId="0" fillId="0" borderId="0" xfId="0" applyAlignment="1">
      <alignment horizontal="left" vertical="top" wrapText="1"/>
    </xf>
    <xf numFmtId="0" fontId="12" fillId="0" borderId="0" xfId="0" applyFont="1" applyAlignment="1" applyProtection="1">
      <alignment horizontal="left" wrapText="1"/>
    </xf>
    <xf numFmtId="0" fontId="27" fillId="0" borderId="0" xfId="4" applyFont="1" applyAlignment="1" applyProtection="1">
      <alignment horizontal="left" wrapText="1"/>
    </xf>
    <xf numFmtId="0" fontId="2" fillId="0" borderId="0" xfId="0" applyFont="1" applyAlignment="1">
      <alignment horizontal="left" wrapText="1"/>
    </xf>
    <xf numFmtId="0" fontId="0" fillId="0" borderId="0" xfId="0" applyAlignment="1">
      <alignment horizontal="left" wrapText="1"/>
    </xf>
    <xf numFmtId="0" fontId="8" fillId="0" borderId="0" xfId="0" applyFont="1" applyBorder="1" applyAlignment="1" applyProtection="1">
      <alignment horizontal="center" wrapText="1"/>
    </xf>
    <xf numFmtId="0" fontId="7" fillId="0" borderId="9" xfId="0" applyFont="1" applyBorder="1" applyAlignment="1" applyProtection="1">
      <alignment horizontal="left" wrapText="1"/>
      <protection hidden="1"/>
    </xf>
    <xf numFmtId="0" fontId="7" fillId="0" borderId="10" xfId="0" applyFont="1" applyBorder="1" applyAlignment="1" applyProtection="1">
      <alignment horizontal="left" wrapText="1"/>
      <protection hidden="1"/>
    </xf>
    <xf numFmtId="0" fontId="1" fillId="0" borderId="0" xfId="0" applyFont="1" applyAlignment="1" applyProtection="1">
      <alignment horizontal="left" vertical="center"/>
    </xf>
    <xf numFmtId="0" fontId="7" fillId="0" borderId="1" xfId="0" applyFont="1" applyBorder="1" applyAlignment="1" applyProtection="1">
      <alignment horizontal="left" wrapText="1"/>
      <protection hidden="1"/>
    </xf>
    <xf numFmtId="0" fontId="32" fillId="0" borderId="0" xfId="0" applyFont="1" applyAlignment="1" applyProtection="1">
      <alignment horizontal="left" vertical="top" wrapText="1"/>
    </xf>
    <xf numFmtId="0" fontId="32" fillId="0" borderId="0" xfId="0" applyFont="1" applyAlignment="1" applyProtection="1">
      <alignment horizontal="left" vertical="center" indent="3"/>
    </xf>
    <xf numFmtId="0" fontId="29" fillId="0" borderId="0" xfId="0" applyFont="1" applyAlignment="1" applyProtection="1">
      <alignment horizontal="left" vertical="center" indent="3"/>
    </xf>
    <xf numFmtId="0" fontId="1" fillId="0" borderId="0" xfId="0" applyFont="1" applyAlignment="1" applyProtection="1">
      <alignment horizontal="left" vertical="center" wrapText="1" indent="3"/>
    </xf>
    <xf numFmtId="0" fontId="6" fillId="0" borderId="9" xfId="0" applyFont="1" applyBorder="1" applyAlignment="1" applyProtection="1">
      <alignment horizontal="center"/>
    </xf>
    <xf numFmtId="0" fontId="6" fillId="0" borderId="10" xfId="0" applyFont="1" applyBorder="1" applyAlignment="1" applyProtection="1">
      <alignment horizontal="center"/>
    </xf>
    <xf numFmtId="0" fontId="6" fillId="0" borderId="11" xfId="0" applyFont="1" applyBorder="1" applyAlignment="1" applyProtection="1">
      <alignment horizontal="center" wrapText="1"/>
    </xf>
    <xf numFmtId="0" fontId="6" fillId="0" borderId="12" xfId="0" applyFont="1" applyBorder="1" applyAlignment="1" applyProtection="1">
      <alignment horizontal="center" wrapText="1"/>
    </xf>
    <xf numFmtId="0" fontId="0" fillId="0" borderId="13" xfId="0" applyBorder="1" applyAlignment="1">
      <alignment horizontal="center" wrapText="1"/>
    </xf>
    <xf numFmtId="0" fontId="0" fillId="0" borderId="5" xfId="0" applyBorder="1" applyAlignment="1">
      <alignment horizontal="center" wrapText="1"/>
    </xf>
    <xf numFmtId="0" fontId="7" fillId="0" borderId="9" xfId="0" applyFont="1" applyBorder="1" applyAlignment="1" applyProtection="1">
      <alignment horizontal="center"/>
      <protection hidden="1"/>
    </xf>
    <xf numFmtId="0" fontId="7" fillId="0" borderId="10" xfId="0" applyFont="1" applyBorder="1" applyAlignment="1" applyProtection="1">
      <alignment horizontal="center"/>
      <protection hidden="1"/>
    </xf>
    <xf numFmtId="0" fontId="1" fillId="0" borderId="0" xfId="0" applyFont="1" applyAlignment="1" applyProtection="1">
      <alignment horizontal="left" vertical="center" wrapText="1" indent="3"/>
      <protection hidden="1"/>
    </xf>
    <xf numFmtId="0" fontId="7" fillId="2" borderId="9" xfId="0" applyFont="1" applyFill="1" applyBorder="1" applyAlignment="1" applyProtection="1">
      <alignment horizontal="left" wrapText="1"/>
      <protection hidden="1"/>
    </xf>
    <xf numFmtId="0" fontId="7" fillId="2" borderId="21" xfId="0" applyFont="1" applyFill="1" applyBorder="1" applyAlignment="1" applyProtection="1">
      <alignment horizontal="left" wrapText="1"/>
      <protection hidden="1"/>
    </xf>
    <xf numFmtId="0" fontId="7" fillId="2" borderId="5" xfId="0" applyFont="1" applyFill="1" applyBorder="1" applyAlignment="1" applyProtection="1">
      <alignment horizontal="left" wrapText="1"/>
      <protection hidden="1"/>
    </xf>
    <xf numFmtId="0" fontId="0" fillId="0" borderId="21" xfId="0" applyBorder="1" applyAlignment="1" applyProtection="1">
      <alignment horizontal="left" wrapText="1"/>
      <protection hidden="1"/>
    </xf>
    <xf numFmtId="0" fontId="0" fillId="0" borderId="10" xfId="0" applyBorder="1" applyAlignment="1" applyProtection="1">
      <alignment horizontal="left" wrapText="1"/>
      <protection hidden="1"/>
    </xf>
    <xf numFmtId="0" fontId="8" fillId="0" borderId="0" xfId="0" applyFont="1" applyAlignment="1" applyProtection="1">
      <alignment horizontal="left" wrapText="1"/>
    </xf>
    <xf numFmtId="164" fontId="7" fillId="0" borderId="9" xfId="0" applyNumberFormat="1" applyFont="1" applyBorder="1" applyAlignment="1" applyProtection="1">
      <alignment horizontal="center"/>
      <protection hidden="1"/>
    </xf>
    <xf numFmtId="164" fontId="7" fillId="0" borderId="10" xfId="0" applyNumberFormat="1" applyFont="1" applyBorder="1" applyAlignment="1" applyProtection="1">
      <alignment horizontal="center"/>
      <protection hidden="1"/>
    </xf>
    <xf numFmtId="0" fontId="3" fillId="0" borderId="27" xfId="0" applyFont="1" applyBorder="1" applyAlignment="1" applyProtection="1">
      <alignment horizontal="left" vertical="top" wrapText="1"/>
    </xf>
    <xf numFmtId="0" fontId="3" fillId="0" borderId="28" xfId="0" applyFont="1" applyBorder="1" applyAlignment="1">
      <alignment horizontal="left"/>
    </xf>
    <xf numFmtId="0" fontId="30" fillId="0" borderId="0" xfId="0" applyFont="1" applyAlignment="1" applyProtection="1">
      <alignment horizontal="left" vertical="top" wrapText="1"/>
    </xf>
    <xf numFmtId="0" fontId="24" fillId="0" borderId="0" xfId="0" applyFont="1" applyAlignment="1">
      <alignment wrapText="1"/>
    </xf>
    <xf numFmtId="0" fontId="30" fillId="0" borderId="0" xfId="0" applyFont="1" applyBorder="1" applyAlignment="1" applyProtection="1">
      <alignment horizontal="left" wrapText="1"/>
      <protection hidden="1"/>
    </xf>
    <xf numFmtId="0" fontId="0" fillId="0" borderId="0" xfId="0" applyBorder="1" applyAlignment="1">
      <alignment wrapText="1"/>
    </xf>
    <xf numFmtId="0" fontId="1" fillId="0" borderId="0" xfId="0" applyFont="1" applyAlignment="1" applyProtection="1">
      <alignment horizontal="left" vertical="center" indent="3"/>
    </xf>
  </cellXfs>
  <cellStyles count="5">
    <cellStyle name="Comma" xfId="2" builtinId="3"/>
    <cellStyle name="Currency" xfId="3" builtinId="4"/>
    <cellStyle name="Hyperlink" xfId="4" builtinId="8"/>
    <cellStyle name="Normal" xfId="0" builtinId="0"/>
    <cellStyle name="Percent" xfId="1" builtinId="5"/>
  </cellStyles>
  <dxfs count="65">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39997558519241921"/>
        </patternFill>
      </fill>
      <alignment horizontal="center" vertical="bottom" textRotation="0" wrapText="0"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protection locked="1" hidden="1"/>
    </dxf>
    <dxf>
      <numFmt numFmtId="165" formatCode="_-* #,##0_-;\-* #,##0_-;_-* &quot;-&quot;??_-;_-@_-"/>
      <fill>
        <patternFill patternType="solid">
          <fgColor indexed="64"/>
          <bgColor theme="4" tint="0.3999755851924192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numFmt numFmtId="34" formatCode="_-&quot;$&quot;* #,##0.00_-;\-&quot;$&quot;* #,##0.00_-;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0" formatCode="General"/>
      <fill>
        <patternFill patternType="solid">
          <fgColor indexed="64"/>
          <bgColor theme="4" tint="0.39997558519241921"/>
        </patternFill>
      </fill>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protection locked="1" hidden="1"/>
    </dxf>
    <dxf>
      <border diagonalUp="0" diagonalDown="0">
        <left style="thin">
          <color auto="1"/>
        </left>
        <right style="medium">
          <color indexed="64"/>
        </right>
        <top style="thick">
          <color auto="1"/>
        </top>
        <bottom style="thick">
          <color auto="1"/>
        </bottom>
        <vertical style="thin">
          <color auto="1"/>
        </vertical>
        <horizontal style="thick">
          <color auto="1"/>
        </horizontal>
      </border>
      <protection locked="1" hidden="0"/>
    </dxf>
    <dxf>
      <alignment horizontal="center" vertical="bottom" textRotation="0" wrapText="0" indent="0" justifyLastLine="0" shrinkToFit="0" readingOrder="0"/>
      <border diagonalUp="0" diagonalDown="0">
        <left style="thin">
          <color auto="1"/>
        </left>
        <right style="thin">
          <color auto="1"/>
        </right>
        <top style="thick">
          <color auto="1"/>
        </top>
        <bottom style="thick">
          <color auto="1"/>
        </bottom>
        <vertical style="thin">
          <color auto="1"/>
        </vertical>
        <horizontal style="thick">
          <color auto="1"/>
        </horizontal>
      </border>
      <protection locked="0" hidden="0"/>
    </dxf>
    <dxf>
      <border diagonalUp="0" diagonalDown="0">
        <left style="thin">
          <color auto="1"/>
        </left>
        <right style="thin">
          <color auto="1"/>
        </right>
        <top style="thick">
          <color auto="1"/>
        </top>
        <bottom style="thick">
          <color auto="1"/>
        </bottom>
        <vertical style="thin">
          <color auto="1"/>
        </vertical>
        <horizontal style="thick">
          <color auto="1"/>
        </horizontal>
      </border>
      <protection locked="1" hidden="0"/>
    </dxf>
    <dxf>
      <font>
        <b val="0"/>
        <i val="0"/>
        <strike val="0"/>
        <condense val="0"/>
        <extend val="0"/>
        <outline val="0"/>
        <shadow val="0"/>
        <u val="none"/>
        <vertAlign val="baseline"/>
        <sz val="10"/>
        <color auto="1"/>
        <name val="Arial"/>
        <scheme val="none"/>
      </font>
      <border diagonalUp="0" diagonalDown="0">
        <left style="thin">
          <color auto="1"/>
        </left>
        <right style="thin">
          <color auto="1"/>
        </right>
        <top style="thick">
          <color auto="1"/>
        </top>
        <bottom style="thick">
          <color auto="1"/>
        </bottom>
        <vertical style="thin">
          <color auto="1"/>
        </vertical>
        <horizontal style="thick">
          <color auto="1"/>
        </horizontal>
      </border>
      <protection locked="1" hidden="0"/>
    </dxf>
    <dxf>
      <font>
        <b val="0"/>
        <i val="0"/>
        <strike val="0"/>
        <condense val="0"/>
        <extend val="0"/>
        <outline val="0"/>
        <shadow val="0"/>
        <u val="none"/>
        <vertAlign val="baseline"/>
        <sz val="10"/>
        <color auto="1"/>
        <name val="Arial"/>
        <scheme val="none"/>
      </font>
      <numFmt numFmtId="19" formatCode="d/mm/yyyy"/>
      <border diagonalUp="0" diagonalDown="0">
        <left style="thin">
          <color auto="1"/>
        </left>
        <right style="thin">
          <color auto="1"/>
        </right>
        <top style="thick">
          <color auto="1"/>
        </top>
        <bottom style="thick">
          <color auto="1"/>
        </bottom>
        <vertical style="thin">
          <color auto="1"/>
        </vertical>
        <horizontal style="thick">
          <color auto="1"/>
        </horizontal>
      </border>
      <protection locked="1" hidden="0"/>
    </dxf>
    <dxf>
      <font>
        <b val="0"/>
        <i val="0"/>
        <strike val="0"/>
        <condense val="0"/>
        <extend val="0"/>
        <outline val="0"/>
        <shadow val="0"/>
        <u val="none"/>
        <vertAlign val="baseline"/>
        <sz val="10"/>
        <color auto="1"/>
        <name val="Arial"/>
        <scheme val="none"/>
      </font>
      <numFmt numFmtId="19" formatCode="d/mm/yyyy"/>
      <border diagonalUp="0" diagonalDown="0">
        <left style="thin">
          <color auto="1"/>
        </left>
        <right style="thin">
          <color auto="1"/>
        </right>
        <top style="thick">
          <color auto="1"/>
        </top>
        <bottom style="thick">
          <color auto="1"/>
        </bottom>
        <vertical style="thin">
          <color auto="1"/>
        </vertical>
        <horizontal style="thick">
          <color auto="1"/>
        </horizontal>
      </border>
      <protection locked="1" hidden="0"/>
    </dxf>
    <dxf>
      <font>
        <b val="0"/>
        <i val="0"/>
        <strike val="0"/>
        <condense val="0"/>
        <extend val="0"/>
        <outline val="0"/>
        <shadow val="0"/>
        <u val="none"/>
        <vertAlign val="baseline"/>
        <sz val="10"/>
        <color auto="1"/>
        <name val="Arial"/>
        <scheme val="none"/>
      </font>
      <numFmt numFmtId="19" formatCode="d/mm/yyyy"/>
      <border diagonalUp="0" diagonalDown="0">
        <left style="thin">
          <color auto="1"/>
        </left>
        <right style="thin">
          <color auto="1"/>
        </right>
        <top style="thick">
          <color auto="1"/>
        </top>
        <bottom style="thick">
          <color auto="1"/>
        </bottom>
        <vertical style="thin">
          <color auto="1"/>
        </vertical>
        <horizontal style="thick">
          <color auto="1"/>
        </horizontal>
      </border>
      <protection locked="1" hidden="0"/>
    </dxf>
    <dxf>
      <font>
        <b val="0"/>
        <i val="0"/>
        <strike val="0"/>
        <condense val="0"/>
        <extend val="0"/>
        <outline val="0"/>
        <shadow val="0"/>
        <u val="none"/>
        <vertAlign val="baseline"/>
        <sz val="10"/>
        <color auto="1"/>
        <name val="Arial"/>
        <scheme val="none"/>
      </font>
      <numFmt numFmtId="19" formatCode="d/mm/yyyy"/>
      <alignment horizontal="center" vertical="bottom" textRotation="0" wrapText="0" indent="0" justifyLastLine="0" shrinkToFit="0" readingOrder="0"/>
      <border diagonalUp="0" diagonalDown="0">
        <left style="thin">
          <color auto="1"/>
        </left>
        <right style="thin">
          <color auto="1"/>
        </right>
        <top style="thick">
          <color auto="1"/>
        </top>
        <bottom style="thick">
          <color auto="1"/>
        </bottom>
        <vertical style="thin">
          <color auto="1"/>
        </vertical>
        <horizontal style="thick">
          <color auto="1"/>
        </horizontal>
      </border>
      <protection locked="0" hidden="0"/>
    </dxf>
    <dxf>
      <numFmt numFmtId="0" formatCode="General"/>
      <alignment horizontal="center" vertical="bottom" textRotation="0" wrapText="0" indent="0" justifyLastLine="0" shrinkToFit="0" readingOrder="0"/>
      <border diagonalUp="0" diagonalDown="0">
        <left style="thin">
          <color auto="1"/>
        </left>
        <right style="thin">
          <color auto="1"/>
        </right>
        <top style="thick">
          <color auto="1"/>
        </top>
        <bottom style="thick">
          <color auto="1"/>
        </bottom>
        <vertical style="thin">
          <color auto="1"/>
        </vertical>
        <horizontal style="thick">
          <color auto="1"/>
        </horizontal>
      </border>
      <protection locked="1" hidden="0"/>
    </dxf>
    <dxf>
      <numFmt numFmtId="0" formatCode="General"/>
      <alignment horizontal="center" vertical="bottom" textRotation="0" wrapText="0" indent="0" justifyLastLine="0" shrinkToFit="0" readingOrder="0"/>
      <border diagonalUp="0" diagonalDown="0">
        <left style="thin">
          <color auto="1"/>
        </left>
        <right style="thin">
          <color auto="1"/>
        </right>
        <top style="thick">
          <color auto="1"/>
        </top>
        <bottom style="thick">
          <color auto="1"/>
        </bottom>
        <vertical style="thin">
          <color auto="1"/>
        </vertical>
        <horizontal style="thick">
          <color auto="1"/>
        </horizontal>
      </border>
      <protection locked="1" hidden="0"/>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39997558519241921"/>
        </patternFill>
      </fill>
      <alignment horizontal="center" vertical="bottom" textRotation="0" wrapText="0" indent="0" justifyLastLine="0" shrinkToFit="0" readingOrder="0"/>
      <border diagonalUp="0" diagonalDown="0">
        <left style="thin">
          <color auto="1"/>
        </left>
        <right style="thin">
          <color auto="1"/>
        </right>
        <top style="thick">
          <color auto="1"/>
        </top>
        <bottom style="thick">
          <color auto="1"/>
        </bottom>
        <vertical style="thin">
          <color auto="1"/>
        </vertical>
        <horizontal style="thick">
          <color auto="1"/>
        </horizontal>
      </border>
      <protection locked="1" hidden="1"/>
    </dxf>
    <dxf>
      <font>
        <b val="0"/>
        <i val="0"/>
        <strike val="0"/>
        <condense val="0"/>
        <extend val="0"/>
        <outline val="0"/>
        <shadow val="0"/>
        <u val="none"/>
        <vertAlign val="baseline"/>
        <sz val="10"/>
        <color auto="1"/>
        <name val="Arial"/>
        <scheme val="none"/>
      </font>
      <numFmt numFmtId="1" formatCode="0"/>
      <alignment horizontal="center" vertical="bottom" textRotation="0" wrapText="0" indent="0" justifyLastLine="0" shrinkToFit="0" readingOrder="0"/>
      <border diagonalUp="0" diagonalDown="0">
        <left style="thin">
          <color auto="1"/>
        </left>
        <right style="thin">
          <color auto="1"/>
        </right>
        <top style="thick">
          <color auto="1"/>
        </top>
        <bottom style="thick">
          <color auto="1"/>
        </bottom>
        <vertical style="thin">
          <color auto="1"/>
        </vertical>
        <horizontal style="thick">
          <color auto="1"/>
        </horizontal>
      </border>
      <protection locked="0" hidden="0"/>
    </dxf>
    <dxf>
      <font>
        <b val="0"/>
        <i val="0"/>
        <strike val="0"/>
        <condense val="0"/>
        <extend val="0"/>
        <outline val="0"/>
        <shadow val="0"/>
        <u val="none"/>
        <vertAlign val="baseline"/>
        <sz val="10"/>
        <color auto="1"/>
        <name val="Arial"/>
        <scheme val="none"/>
      </font>
      <numFmt numFmtId="19" formatCode="d/mm/yyyy"/>
      <alignment horizontal="center" vertical="bottom" textRotation="0" wrapText="0" indent="0" justifyLastLine="0" shrinkToFit="0" readingOrder="0"/>
      <border diagonalUp="0" diagonalDown="0">
        <left style="thin">
          <color auto="1"/>
        </left>
        <right style="thin">
          <color auto="1"/>
        </right>
        <top style="thick">
          <color auto="1"/>
        </top>
        <bottom style="thick">
          <color auto="1"/>
        </bottom>
        <vertical style="thin">
          <color auto="1"/>
        </vertical>
        <horizontal style="thick">
          <color auto="1"/>
        </horizontal>
      </border>
      <protection locked="0" hidden="0"/>
    </dxf>
    <dxf>
      <numFmt numFmtId="0" formatCode="General"/>
      <alignment horizontal="center" vertical="bottom" textRotation="0" wrapText="0" indent="0" justifyLastLine="0" shrinkToFit="0" readingOrder="0"/>
      <border diagonalUp="0" diagonalDown="0">
        <left style="thin">
          <color auto="1"/>
        </left>
        <right style="thin">
          <color auto="1"/>
        </right>
        <top style="thick">
          <color auto="1"/>
        </top>
        <bottom style="thick">
          <color auto="1"/>
        </bottom>
        <vertical style="thin">
          <color auto="1"/>
        </vertical>
        <horizontal style="thick">
          <color auto="1"/>
        </horizontal>
      </border>
      <protection locked="0" hidden="0"/>
    </dxf>
    <dxf>
      <numFmt numFmtId="19" formatCode="d/mm/yyyy"/>
      <alignment horizontal="center" vertical="bottom" textRotation="0" wrapText="0" indent="0" justifyLastLine="0" shrinkToFit="0" readingOrder="0"/>
      <border diagonalUp="0" diagonalDown="0">
        <left style="thin">
          <color auto="1"/>
        </left>
        <right style="thin">
          <color auto="1"/>
        </right>
        <top style="thick">
          <color auto="1"/>
        </top>
        <bottom style="thick">
          <color auto="1"/>
        </bottom>
        <vertical style="thin">
          <color auto="1"/>
        </vertical>
        <horizontal style="thick">
          <color auto="1"/>
        </horizontal>
      </border>
      <protection locked="1" hidden="0"/>
    </dxf>
    <dxf>
      <numFmt numFmtId="19" formatCode="d/mm/yyyy"/>
      <border diagonalUp="0" diagonalDown="0">
        <left style="thin">
          <color auto="1"/>
        </left>
        <right style="thin">
          <color auto="1"/>
        </right>
        <top style="thick">
          <color auto="1"/>
        </top>
        <bottom style="thick">
          <color auto="1"/>
        </bottom>
        <vertical style="thin">
          <color auto="1"/>
        </vertical>
        <horizontal style="thick">
          <color auto="1"/>
        </horizontal>
      </border>
      <protection locked="1" hidden="0"/>
    </dxf>
    <dxf>
      <numFmt numFmtId="19" formatCode="d/mm/yyyy"/>
      <border diagonalUp="0" diagonalDown="0">
        <left style="thin">
          <color auto="1"/>
        </left>
        <right style="thin">
          <color auto="1"/>
        </right>
        <top style="thick">
          <color auto="1"/>
        </top>
        <bottom style="thick">
          <color auto="1"/>
        </bottom>
        <vertical style="thin">
          <color auto="1"/>
        </vertical>
        <horizontal style="thick">
          <color auto="1"/>
        </horizontal>
      </border>
      <protection locked="1" hidden="0"/>
    </dxf>
    <dxf>
      <font>
        <b/>
        <i val="0"/>
        <strike val="0"/>
        <condense val="0"/>
        <extend val="0"/>
        <outline val="0"/>
        <shadow val="0"/>
        <u val="none"/>
        <vertAlign val="baseline"/>
        <sz val="10"/>
        <color auto="1"/>
        <name val="Arial"/>
        <scheme val="none"/>
      </font>
      <alignment horizontal="center" vertical="bottom" textRotation="0" wrapText="0" indent="0" justifyLastLine="0" shrinkToFit="0" readingOrder="0"/>
      <border diagonalUp="0" diagonalDown="0">
        <left style="medium">
          <color indexed="64"/>
        </left>
        <right style="thin">
          <color auto="1"/>
        </right>
        <top style="thick">
          <color auto="1"/>
        </top>
        <bottom style="thick">
          <color auto="1"/>
        </bottom>
        <vertical style="thin">
          <color auto="1"/>
        </vertical>
        <horizontal style="thick">
          <color auto="1"/>
        </horizontal>
      </border>
      <protection locked="1" hidden="0"/>
    </dxf>
    <dxf>
      <border diagonalUp="0" diagonalDown="0">
        <left style="medium">
          <color indexed="64"/>
        </left>
        <right style="medium">
          <color indexed="64"/>
        </right>
        <top style="medium">
          <color indexed="64"/>
        </top>
        <bottom style="medium">
          <color indexed="64"/>
        </bottom>
      </border>
    </dxf>
    <dxf>
      <protection locked="1" hidden="0"/>
    </dxf>
    <dxf>
      <border>
        <bottom style="thin">
          <color indexed="64"/>
        </bottom>
      </border>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protection locked="1" hidden="0"/>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mediumGray">
          <fgColor auto="1"/>
        </patternFill>
      </fill>
    </dxf>
    <dxf>
      <fill>
        <patternFill>
          <bgColor rgb="FFFFFF99"/>
        </patternFill>
      </fill>
    </dxf>
    <dxf>
      <fill>
        <patternFill patternType="mediumGray">
          <f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solid">
          <fgColor rgb="FFFFFF66"/>
          <bgColor rgb="FFFFFF99"/>
        </patternFill>
      </fill>
    </dxf>
    <dxf>
      <fill>
        <patternFill patternType="mediumGray"/>
      </fill>
    </dxf>
    <dxf>
      <fill>
        <patternFill patternType="solid">
          <fgColor rgb="FFFFFF66"/>
          <bgColor rgb="FFFFFF99"/>
        </patternFill>
      </fill>
    </dxf>
    <dxf>
      <fill>
        <patternFill patternType="mediumGray"/>
      </fill>
    </dxf>
    <dxf>
      <fill>
        <patternFill>
          <bgColor rgb="FFFFFF99"/>
        </patternFill>
      </fill>
    </dxf>
    <dxf>
      <fill>
        <patternFill patternType="mediumGray">
          <fgColor auto="1"/>
        </patternFill>
      </fill>
    </dxf>
    <dxf>
      <fill>
        <patternFill patternType="mediumGray"/>
      </fill>
    </dxf>
    <dxf>
      <fill>
        <patternFill patternType="mediumGray">
          <fgColor auto="1"/>
        </patternFill>
      </fill>
    </dxf>
    <dxf>
      <fill>
        <patternFill>
          <bgColor rgb="FFFFFF99"/>
        </patternFill>
      </fill>
    </dxf>
    <dxf>
      <fill>
        <patternFill>
          <bgColor rgb="FFFFFF99"/>
        </patternFill>
      </fill>
    </dxf>
    <dxf>
      <fill>
        <patternFill patternType="mediumGray">
          <fgColor auto="1"/>
        </patternFill>
      </fill>
    </dxf>
    <dxf>
      <fill>
        <patternFill>
          <bgColor rgb="FFFFFF99"/>
        </patternFill>
      </fill>
    </dxf>
    <dxf>
      <fill>
        <patternFill patternType="mediumGray">
          <f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solid">
          <fgColor rgb="FFFFFF66"/>
          <bgColor rgb="FFFFFF99"/>
        </patternFill>
      </fill>
    </dxf>
    <dxf>
      <fill>
        <patternFill patternType="mediumGray"/>
      </fill>
    </dxf>
    <dxf>
      <fill>
        <patternFill patternType="solid">
          <fgColor rgb="FFFFFF66"/>
          <bgColor rgb="FFFFFF99"/>
        </patternFill>
      </fill>
    </dxf>
    <dxf>
      <fill>
        <patternFill patternType="mediumGray"/>
      </fill>
    </dxf>
    <dxf>
      <fill>
        <patternFill>
          <bgColor rgb="FFFFFF99"/>
        </patternFill>
      </fill>
    </dxf>
    <dxf>
      <fill>
        <patternFill patternType="mediumGray">
          <fgColor auto="1"/>
        </patternFill>
      </fill>
    </dxf>
    <dxf>
      <fill>
        <patternFill patternType="mediumGray"/>
      </fill>
    </dxf>
    <dxf>
      <fill>
        <patternFill patternType="mediumGray">
          <fgColor auto="1"/>
        </patternFill>
      </fill>
    </dxf>
    <dxf>
      <fill>
        <patternFill>
          <bgColor rgb="FFFFFF99"/>
        </patternFill>
      </fill>
    </dxf>
    <dxf>
      <font>
        <b val="0"/>
        <i/>
        <color rgb="FF00B050"/>
      </font>
    </dxf>
  </dxfs>
  <tableStyles count="0" defaultTableStyle="TableStyleMedium2" defaultPivotStyle="PivotStyleLight16"/>
  <colors>
    <mruColors>
      <color rgb="FFFF6600"/>
      <color rgb="FFFFFF99"/>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22</xdr:row>
      <xdr:rowOff>28575</xdr:rowOff>
    </xdr:from>
    <xdr:to>
      <xdr:col>4</xdr:col>
      <xdr:colOff>589609</xdr:colOff>
      <xdr:row>31</xdr:row>
      <xdr:rowOff>76093</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7419975"/>
          <a:ext cx="7523809" cy="8571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3457575</xdr:colOff>
      <xdr:row>0</xdr:row>
      <xdr:rowOff>57150</xdr:rowOff>
    </xdr:from>
    <xdr:to>
      <xdr:col>5</xdr:col>
      <xdr:colOff>200406</xdr:colOff>
      <xdr:row>5</xdr:row>
      <xdr:rowOff>70680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95875" y="57150"/>
          <a:ext cx="1476756" cy="851730"/>
        </a:xfrm>
        <a:prstGeom prst="rect">
          <a:avLst/>
        </a:prstGeom>
      </xdr:spPr>
    </xdr:pic>
    <xdr:clientData/>
  </xdr:twoCellAnchor>
</xdr:wsDr>
</file>

<file path=xl/tables/table1.xml><?xml version="1.0" encoding="utf-8"?>
<table xmlns="http://schemas.openxmlformats.org/spreadsheetml/2006/main" id="1" name="Table1" displayName="Table1" ref="A1:V33" totalsRowShown="0" headerRowDxfId="25" dataDxfId="23" headerRowBorderDxfId="24" tableBorderDxfId="22">
  <tableColumns count="22">
    <tableColumn id="1" name="Index" dataDxfId="21"/>
    <tableColumn id="2" name="1. _x000a_Date of surgery?" dataDxfId="20"/>
    <tableColumn id="14" name="2. _x000a_Pt gender" dataDxfId="19"/>
    <tableColumn id="19" name="3. _x000a_Date of pre operative assessment?" dataDxfId="18"/>
    <tableColumn id="10" name="4. _x000a_Were FBE results available at assessment" dataDxfId="17"/>
    <tableColumn id="22" name="5. _x000a_Date FBE taken" dataDxfId="16" dataCellStyle="Comma"/>
    <tableColumn id="13" name="5a. _x000a_What was the Hb? g/L" dataDxfId="15"/>
    <tableColumn id="4" name="6. Met anaemia status_x000a_" dataDxfId="14" dataCellStyle="Currency"/>
    <tableColumn id="7" name="6a. _x000a_Was anaemia documented as part of the preop assessment?" dataDxfId="13"/>
    <tableColumn id="21" name="7. _x000a_Did the patient receive treatment for anaemia?" dataDxfId="12"/>
    <tableColumn id="18" name="7a. _x000a_Date treatment commenced ?" dataDxfId="11"/>
    <tableColumn id="17" name="7b. _x000a_Did treatment include oral iron?" dataDxfId="10"/>
    <tableColumn id="16" name="7c. _x000a_Did treatment include IV iron" dataDxfId="9"/>
    <tableColumn id="15" name="7d. _x000a_Other treatment(s) given " dataDxfId="8"/>
    <tableColumn id="8" name="8. _x000a_Did the patient receive a pre-operative transfusion?" dataDxfId="7"/>
    <tableColumn id="9" name="8a. _x000a_Pre-operative transfusion _x000a_(Number of units?)" dataDxfId="6"/>
    <tableColumn id="6" name="9. _x000a_For patients receiving treatment for anaemia, was Hb remeasured prior to surgery? " dataDxfId="5"/>
    <tableColumn id="12" name="9a. _x000a_What was the remeasured Hb in g/L?" dataDxfId="4"/>
    <tableColumn id="23" name="10. Cost (hidden)" dataDxfId="3">
      <calculatedColumnFormula>SUM(#REF!)*Results!$D$73</calculatedColumnFormula>
    </tableColumn>
    <tableColumn id="5" name="11. Remeasured following treatment?" dataDxfId="2">
      <calculatedColumnFormula>IF(ISBLANK(Table1[[#This Row],[1. 
Date of surgery?]]),"",IF(Table1[[#This Row],[8. 
Did the patient receive a pre-operative transfusion?]] &lt;&gt;"Yes","n/a",IF(AND(Table1[[#This Row],[5a. 
Were FBE results available timely prior to scheduled surgery date.]]="Yes",(Table1[[#This Row],[6. Met anaemia status
]])="yes",Table1[[#This Row],[7. 
Did the patient receive treatment for anaemia?]]  ="Yes",Table1[[#This Row],[8. 
Did the patient receive a pre-operative transfusion?]]="yes"
),"Yes","No")))</calculatedColumnFormula>
    </tableColumn>
    <tableColumn id="20" name="3a. _x000a_Days between pre-op clinic and surgery " dataDxfId="1" dataCellStyle="Comma"/>
    <tableColumn id="3" name="5a. _x000a_Were FBE results available timely prior to scheduled surgery date." dataDxfId="0" dataCellStyle="Currency"/>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blood.gov.au/pbm-module-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J30"/>
  <sheetViews>
    <sheetView showGridLines="0" showRowColHeaders="0" topLeftCell="A19" workbookViewId="0">
      <selection activeCell="B42" sqref="B42"/>
    </sheetView>
  </sheetViews>
  <sheetFormatPr defaultRowHeight="12.5" x14ac:dyDescent="0.25"/>
  <cols>
    <col min="1" max="1" width="9.7265625" customWidth="1"/>
    <col min="2" max="2" width="29.26953125" style="1" customWidth="1"/>
    <col min="3" max="3" width="32.1796875" customWidth="1"/>
    <col min="4" max="4" width="36.26953125" customWidth="1"/>
  </cols>
  <sheetData>
    <row r="1" spans="2:10" x14ac:dyDescent="0.25">
      <c r="B1" s="161" t="s">
        <v>35</v>
      </c>
      <c r="C1" s="161"/>
      <c r="D1" s="161"/>
    </row>
    <row r="2" spans="2:10" ht="15" customHeight="1" x14ac:dyDescent="0.25">
      <c r="B2" s="161"/>
      <c r="C2" s="161"/>
      <c r="D2" s="161"/>
    </row>
    <row r="3" spans="2:10" ht="14" x14ac:dyDescent="0.3">
      <c r="B3" s="15"/>
      <c r="C3" s="15"/>
      <c r="D3" s="6"/>
    </row>
    <row r="4" spans="2:10" ht="15.75" customHeight="1" x14ac:dyDescent="0.35">
      <c r="B4" s="34" t="s">
        <v>39</v>
      </c>
      <c r="C4" s="35"/>
      <c r="D4" s="36"/>
    </row>
    <row r="5" spans="2:10" ht="48" customHeight="1" x14ac:dyDescent="0.35">
      <c r="B5" s="163" t="s">
        <v>40</v>
      </c>
      <c r="C5" s="163"/>
      <c r="D5" s="163"/>
    </row>
    <row r="6" spans="2:10" ht="45.75" customHeight="1" x14ac:dyDescent="0.35">
      <c r="B6" s="163" t="s">
        <v>105</v>
      </c>
      <c r="C6" s="163"/>
      <c r="D6" s="163"/>
      <c r="G6" s="160"/>
      <c r="H6" s="160"/>
      <c r="I6" s="160"/>
      <c r="J6" s="160"/>
    </row>
    <row r="7" spans="2:10" ht="30.75" customHeight="1" x14ac:dyDescent="0.3">
      <c r="B7" s="164" t="s">
        <v>121</v>
      </c>
      <c r="C7" s="164"/>
      <c r="D7" s="164"/>
    </row>
    <row r="8" spans="2:10" ht="30.75" customHeight="1" x14ac:dyDescent="0.25">
      <c r="B8" s="17"/>
      <c r="C8" s="17"/>
      <c r="D8" s="6"/>
    </row>
    <row r="9" spans="2:10" ht="31.5" customHeight="1" x14ac:dyDescent="0.3">
      <c r="B9" s="18" t="s">
        <v>24</v>
      </c>
      <c r="C9" s="31"/>
      <c r="D9" s="37" t="s">
        <v>25</v>
      </c>
    </row>
    <row r="10" spans="2:10" ht="31.5" customHeight="1" x14ac:dyDescent="0.3">
      <c r="B10" s="18" t="s">
        <v>26</v>
      </c>
      <c r="C10" s="51">
        <f ca="1">NOW()</f>
        <v>44028.619236226848</v>
      </c>
      <c r="D10" s="37"/>
    </row>
    <row r="11" spans="2:10" ht="31.5" customHeight="1" x14ac:dyDescent="0.3">
      <c r="B11" s="21" t="s">
        <v>37</v>
      </c>
      <c r="C11" s="52">
        <v>43831</v>
      </c>
      <c r="D11" s="37"/>
    </row>
    <row r="12" spans="2:10" ht="31.5" customHeight="1" x14ac:dyDescent="0.3">
      <c r="B12" s="21" t="s">
        <v>36</v>
      </c>
      <c r="C12" s="52">
        <v>44166</v>
      </c>
      <c r="D12" s="37"/>
    </row>
    <row r="13" spans="2:10" ht="45" customHeight="1" x14ac:dyDescent="0.3">
      <c r="B13" s="18" t="s">
        <v>27</v>
      </c>
      <c r="C13" s="112" t="s">
        <v>122</v>
      </c>
      <c r="D13" s="37" t="s">
        <v>32</v>
      </c>
    </row>
    <row r="14" spans="2:10" ht="14" x14ac:dyDescent="0.3">
      <c r="B14" s="21"/>
      <c r="C14" s="29"/>
      <c r="D14" s="37"/>
    </row>
    <row r="15" spans="2:10" ht="14" x14ac:dyDescent="0.3">
      <c r="B15" s="21" t="s">
        <v>33</v>
      </c>
      <c r="C15" s="17"/>
      <c r="D15" s="6"/>
    </row>
    <row r="16" spans="2:10" ht="45.75" customHeight="1" x14ac:dyDescent="0.25">
      <c r="B16" s="162" t="s">
        <v>73</v>
      </c>
      <c r="C16" s="162"/>
      <c r="D16" s="162"/>
    </row>
    <row r="17" spans="1:5" ht="56.25" customHeight="1" x14ac:dyDescent="0.25">
      <c r="B17" s="162" t="s">
        <v>74</v>
      </c>
      <c r="C17" s="162"/>
      <c r="D17" s="162"/>
    </row>
    <row r="18" spans="1:5" ht="14.5" x14ac:dyDescent="0.25">
      <c r="B18" s="162" t="s">
        <v>72</v>
      </c>
      <c r="C18" s="162"/>
      <c r="D18" s="162"/>
    </row>
    <row r="19" spans="1:5" x14ac:dyDescent="0.25">
      <c r="A19" s="6"/>
      <c r="B19" s="5"/>
      <c r="C19" s="6"/>
      <c r="D19" s="6"/>
    </row>
    <row r="20" spans="1:5" x14ac:dyDescent="0.25">
      <c r="A20" s="6"/>
      <c r="B20" s="165" t="s">
        <v>43</v>
      </c>
      <c r="C20" s="165"/>
      <c r="D20" s="165"/>
    </row>
    <row r="21" spans="1:5" x14ac:dyDescent="0.25">
      <c r="A21" s="6"/>
      <c r="B21" s="166" t="s">
        <v>44</v>
      </c>
      <c r="C21" s="166"/>
      <c r="D21" s="166"/>
    </row>
    <row r="22" spans="1:5" x14ac:dyDescent="0.25">
      <c r="B22" s="166" t="s">
        <v>45</v>
      </c>
      <c r="C22" s="166"/>
      <c r="D22" s="166"/>
    </row>
    <row r="23" spans="1:5" x14ac:dyDescent="0.25">
      <c r="B23" s="5"/>
      <c r="C23" s="6"/>
      <c r="D23" s="6"/>
    </row>
    <row r="27" spans="1:5" ht="32.25" hidden="1" customHeight="1" x14ac:dyDescent="0.25"/>
    <row r="28" spans="1:5" ht="14.5" hidden="1" x14ac:dyDescent="0.25">
      <c r="B28" s="162" t="s">
        <v>71</v>
      </c>
      <c r="C28" s="162"/>
      <c r="D28" s="162"/>
    </row>
    <row r="29" spans="1:5" ht="30" hidden="1" customHeight="1" x14ac:dyDescent="0.25"/>
    <row r="30" spans="1:5" ht="39" hidden="1" x14ac:dyDescent="0.3">
      <c r="B30" s="21" t="s">
        <v>46</v>
      </c>
      <c r="C30" s="32">
        <v>80</v>
      </c>
      <c r="D30" s="37" t="s">
        <v>62</v>
      </c>
      <c r="E30" s="16"/>
    </row>
  </sheetData>
  <sheetProtection algorithmName="SHA-512" hashValue="yL3ZntONqBZo0molNV3omYSHVCrVRxWrMsKEOuQeF+bDu4IvNWgNK5g0sqDhXAFhQkb7d76VT3it+Z+mHboccg==" saltValue="mZQcAoHNizOarFlksdUYmQ==" spinCount="100000" sheet="1" objects="1" scenarios="1"/>
  <mergeCells count="12">
    <mergeCell ref="G6:J6"/>
    <mergeCell ref="B1:D2"/>
    <mergeCell ref="B17:D17"/>
    <mergeCell ref="B28:D28"/>
    <mergeCell ref="B18:D18"/>
    <mergeCell ref="B5:D5"/>
    <mergeCell ref="B6:D6"/>
    <mergeCell ref="B7:D7"/>
    <mergeCell ref="B16:D16"/>
    <mergeCell ref="B20:D20"/>
    <mergeCell ref="B21:D21"/>
    <mergeCell ref="B22:D22"/>
  </mergeCells>
  <conditionalFormatting sqref="C9:C13 C30">
    <cfRule type="beginsWith" dxfId="64" priority="4" operator="beginsWith" text="[">
      <formula>LEFT(C9,LEN("["))="["</formula>
    </cfRule>
  </conditionalFormatting>
  <dataValidations count="5">
    <dataValidation type="whole" allowBlank="1" showInputMessage="1" showErrorMessage="1" sqref="C30">
      <formula1>0</formula1>
      <formula2>200</formula2>
    </dataValidation>
    <dataValidation type="date" showInputMessage="1" showErrorMessage="1" sqref="C10">
      <formula1>NOW()-365</formula1>
      <formula2>NOW()</formula2>
    </dataValidation>
    <dataValidation type="date" errorStyle="warning" showInputMessage="1" showErrorMessage="1" errorTitle="Audit Start Date" error="The date entered is either more that two years ago or set way in the future. Are you sure of the date? This audit is designed to be a quick snapshot of current practice and not an ongoing measurement tool." promptTitle="Audit Date Range From:" prompt="Set this as the oldest Date-of-Surgery that will be accepted as part of this audit._x000a_NB. This audit is designed to be a quick snapshot of current practice and not an ongoing measurement tool." sqref="C11">
      <formula1>NOW()-730</formula1>
      <formula2>NOW()+93</formula2>
    </dataValidation>
    <dataValidation type="date" errorStyle="warning" showInputMessage="1" showErrorMessage="1" errorTitle="Audit End Date warning" error="The date you entered is either less than the start date or more than a year in the futue. This audit is designed to be a quick snapshot of current practice and not an ongoing measurement tool." promptTitle="Audit Date Range To:" prompt="Set the end date for the Audit. This restricts the most recent Date-of-Surgery that can be entered in the audit._x000a_NB. This audit is designed to be a quick snapshot of current practice and not an ongoing measurement tool." sqref="C12">
      <formula1>C11</formula1>
      <formula2>NOW()+366</formula2>
    </dataValidation>
    <dataValidation allowBlank="1" showInputMessage="1" promptTitle="Audit Area:" prompt="Add the clinical area/ward(s) where data was collected" sqref="C13"/>
  </dataValidations>
  <pageMargins left="0.7" right="0.7" top="0.75" bottom="0.75" header="0.3" footer="0.3"/>
  <pageSetup paperSize="9" scale="71" fitToHeight="0"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6" id="{71C91E16-05F5-4136-AA9B-C23DA52DC648}">
            <xm:f>AND(Proforma!$B4&gt;=$C$11,Proforma!$B4&lt;=$C$12)</xm:f>
            <x14:dxf/>
          </x14:cfRule>
          <xm:sqref>B3:B13</xm:sqref>
        </x14:conditionalFormatting>
        <x14:conditionalFormatting xmlns:xm="http://schemas.microsoft.com/office/excel/2006/main">
          <x14:cfRule type="expression" priority="110" id="{71C91E16-05F5-4136-AA9B-C23DA52DC648}">
            <xm:f>AND(Proforma!$B16&gt;=$C$11,Proforma!$B16&lt;=$C$12)</xm:f>
            <x14:dxf/>
          </x14:cfRule>
          <xm:sqref>B14:B31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V46"/>
  <sheetViews>
    <sheetView showGridLines="0" showRowColHeaders="0" zoomScaleNormal="100" workbookViewId="0">
      <pane xSplit="1" ySplit="3" topLeftCell="B4" activePane="bottomRight" state="frozen"/>
      <selection pane="topRight" activeCell="B1" sqref="B1"/>
      <selection pane="bottomLeft" activeCell="A3" sqref="A3"/>
      <selection pane="bottomRight" activeCell="Q5" sqref="Q5"/>
    </sheetView>
  </sheetViews>
  <sheetFormatPr defaultColWidth="9.1796875" defaultRowHeight="12.5" x14ac:dyDescent="0.25"/>
  <cols>
    <col min="1" max="1" width="6.54296875" style="6" customWidth="1"/>
    <col min="2" max="2" width="15.453125" style="6" bestFit="1" customWidth="1"/>
    <col min="3" max="3" width="7.54296875" style="6" customWidth="1"/>
    <col min="4" max="4" width="15.453125" style="6" bestFit="1" customWidth="1"/>
    <col min="5" max="5" width="12" style="13" customWidth="1"/>
    <col min="6" max="6" width="13.54296875" customWidth="1"/>
    <col min="7" max="7" width="9.1796875" customWidth="1"/>
    <col min="8" max="8" width="18" style="13" customWidth="1"/>
    <col min="9" max="9" width="12.54296875" style="6" customWidth="1"/>
    <col min="10" max="10" width="10.54296875" style="6" bestFit="1" customWidth="1"/>
    <col min="11" max="13" width="12" style="6" customWidth="1"/>
    <col min="14" max="14" width="12" customWidth="1"/>
    <col min="15" max="15" width="11.1796875" style="6" customWidth="1"/>
    <col min="16" max="16" width="11.54296875" style="6" customWidth="1"/>
    <col min="17" max="17" width="12" style="6" customWidth="1"/>
    <col min="18" max="18" width="11.7265625" style="6" customWidth="1"/>
    <col min="19" max="19" width="10.7265625" style="13" hidden="1" customWidth="1"/>
    <col min="20" max="20" width="10.81640625" style="6" hidden="1" customWidth="1"/>
    <col min="21" max="21" width="11.26953125" style="6" hidden="1" customWidth="1"/>
    <col min="22" max="22" width="10.54296875" style="6" hidden="1" customWidth="1"/>
    <col min="23" max="259" width="11.453125" style="6" customWidth="1"/>
    <col min="260" max="16384" width="9.1796875" style="6"/>
  </cols>
  <sheetData>
    <row r="1" spans="1:22" s="5" customFormat="1" ht="132" customHeight="1" x14ac:dyDescent="0.25">
      <c r="A1" s="149" t="s">
        <v>14</v>
      </c>
      <c r="B1" s="150" t="s">
        <v>88</v>
      </c>
      <c r="C1" s="150" t="s">
        <v>15</v>
      </c>
      <c r="D1" s="150" t="s">
        <v>82</v>
      </c>
      <c r="E1" s="150" t="s">
        <v>80</v>
      </c>
      <c r="F1" s="150" t="s">
        <v>89</v>
      </c>
      <c r="G1" s="150" t="s">
        <v>81</v>
      </c>
      <c r="H1" s="151" t="s">
        <v>115</v>
      </c>
      <c r="I1" s="150" t="s">
        <v>75</v>
      </c>
      <c r="J1" s="150" t="s">
        <v>16</v>
      </c>
      <c r="K1" s="150" t="s">
        <v>17</v>
      </c>
      <c r="L1" s="150" t="s">
        <v>83</v>
      </c>
      <c r="M1" s="150" t="s">
        <v>84</v>
      </c>
      <c r="N1" s="150" t="s">
        <v>85</v>
      </c>
      <c r="O1" s="150" t="s">
        <v>70</v>
      </c>
      <c r="P1" s="150" t="s">
        <v>86</v>
      </c>
      <c r="Q1" s="150" t="s">
        <v>79</v>
      </c>
      <c r="R1" s="152" t="s">
        <v>87</v>
      </c>
      <c r="S1" s="153" t="s">
        <v>34</v>
      </c>
      <c r="T1" s="154" t="s">
        <v>78</v>
      </c>
      <c r="U1" s="155" t="s">
        <v>38</v>
      </c>
      <c r="V1" s="155" t="s">
        <v>117</v>
      </c>
    </row>
    <row r="2" spans="1:22" s="144" customFormat="1" ht="17.25" customHeight="1" x14ac:dyDescent="0.25">
      <c r="B2" s="148" t="s">
        <v>0</v>
      </c>
      <c r="C2" s="144" t="s">
        <v>12</v>
      </c>
      <c r="D2" s="148" t="s">
        <v>0</v>
      </c>
      <c r="E2" s="144" t="s">
        <v>4</v>
      </c>
      <c r="F2" s="148" t="s">
        <v>0</v>
      </c>
      <c r="G2" s="144" t="s">
        <v>3</v>
      </c>
      <c r="H2" s="148" t="s">
        <v>118</v>
      </c>
      <c r="I2" s="144" t="s">
        <v>4</v>
      </c>
      <c r="J2" s="148" t="s">
        <v>4</v>
      </c>
      <c r="K2" s="144" t="s">
        <v>1</v>
      </c>
      <c r="L2" s="148" t="s">
        <v>4</v>
      </c>
      <c r="M2" s="144" t="s">
        <v>4</v>
      </c>
      <c r="N2" s="148" t="s">
        <v>4</v>
      </c>
      <c r="O2" s="144" t="s">
        <v>4</v>
      </c>
      <c r="P2" s="148" t="s">
        <v>2</v>
      </c>
      <c r="Q2" s="144" t="s">
        <v>4</v>
      </c>
      <c r="R2" s="148" t="s">
        <v>3</v>
      </c>
      <c r="S2" s="144" t="s">
        <v>11</v>
      </c>
      <c r="T2" s="148" t="s">
        <v>11</v>
      </c>
      <c r="U2" s="148" t="s">
        <v>11</v>
      </c>
      <c r="V2" s="144" t="s">
        <v>11</v>
      </c>
    </row>
    <row r="3" spans="1:22" s="147" customFormat="1" ht="27" customHeight="1" x14ac:dyDescent="0.25">
      <c r="A3" s="145"/>
      <c r="B3" s="146"/>
      <c r="C3" s="145" t="s">
        <v>13</v>
      </c>
      <c r="D3" s="146"/>
      <c r="E3" s="145" t="s">
        <v>5</v>
      </c>
      <c r="F3" s="146"/>
      <c r="G3" s="145"/>
      <c r="H3" s="146" t="str">
        <f>"Hb &lt; "&amp;Results!H18&amp;"g/L females
or "&amp;Results!H19&amp;"g/L males"</f>
        <v>Hb &lt; 120g/L females
or 130g/L males</v>
      </c>
      <c r="I3" s="145" t="s">
        <v>5</v>
      </c>
      <c r="J3" s="146" t="s">
        <v>5</v>
      </c>
      <c r="K3" s="145"/>
      <c r="L3" s="146"/>
      <c r="M3" s="145"/>
      <c r="N3" s="146"/>
      <c r="O3" s="145" t="s">
        <v>5</v>
      </c>
      <c r="P3" s="146"/>
      <c r="Q3" s="145" t="s">
        <v>5</v>
      </c>
      <c r="R3" s="146"/>
      <c r="S3" s="145"/>
      <c r="T3" s="146"/>
      <c r="U3" s="146"/>
      <c r="V3" s="145" t="str">
        <f>"(" &amp; Results!H16 &amp; " weeks prior)"</f>
        <v>(4 weeks prior)</v>
      </c>
    </row>
    <row r="4" spans="1:22" ht="19.5" customHeight="1" x14ac:dyDescent="0.3">
      <c r="A4" s="99">
        <v>1</v>
      </c>
      <c r="B4" s="83"/>
      <c r="C4" s="4"/>
      <c r="D4" s="2"/>
      <c r="E4" s="71"/>
      <c r="F4" s="2"/>
      <c r="G4" s="9"/>
      <c r="H4" s="72" t="str">
        <f>IF(ISBLANK($B4),"",IF(OR(NOT(OR($C4="F",$C4="M")),ISBLANK($G4)),"n/a",IF($G4&lt;IF($C4="M",$H$37,$H$36),"Yes","No")))</f>
        <v/>
      </c>
      <c r="I4" s="71"/>
      <c r="J4" s="71"/>
      <c r="K4" s="4"/>
      <c r="L4" s="10"/>
      <c r="M4" s="10"/>
      <c r="N4" s="10"/>
      <c r="O4" s="11"/>
      <c r="P4" s="12"/>
      <c r="Q4" s="11"/>
      <c r="R4" s="82"/>
      <c r="S4" s="57" t="str">
        <f>IF(Table1[[#This Row],[8. 
Did the patient receive a pre-operative transfusion?]]="Yes",Table1[[#This Row],[8a. 
Pre-operative transfusion 
(Number of units?)]]*Setup!#REF!,"")</f>
        <v/>
      </c>
      <c r="T4" s="73" t="str">
        <f>IF(ISBLANK(Table1[[#This Row],[1. 
Date of surgery?]]),"",IF(AND(Table1[[#This Row],[7. 
Did the patient receive treatment for anaemia?]]="Yes",Table1[[#This Row],[9. 
For patients receiving treatment for anaemia, was Hb remeasured prior to surgery? ]]="Yes"),"Yes",""))</f>
        <v/>
      </c>
      <c r="U4" s="66" t="str">
        <f>IF(OR(ISBLANK(Table1[[#This Row],[3. 
Date of pre operative assessment?]]),ISBLANK(Table1[[#This Row],[1. 
Date of surgery?]]),ISERROR((Table1[[#This Row],[1. 
Date of surgery?]])-(Table1[[#This Row],[3. 
Date of pre operative assessment?]]))),"",(Table1[[#This Row],[1. 
Date of surgery?]])-(Table1[[#This Row],[3. 
Date of pre operative assessment?]]))</f>
        <v/>
      </c>
      <c r="V4" s="67" t="str">
        <f>IF(ISBLANK(Table1[[#This Row],[5. 
Date FBE taken]]),"",IF(IFERROR((Table1[[#This Row],[1. 
Date of surgery?]]-Table1[[#This Row],[5. 
Date FBE taken]]),"")="","",IF(B4-Table1[[#This Row],[5. 
Date FBE taken]]&gt;Results!H17,"Yes","No")))</f>
        <v/>
      </c>
    </row>
    <row r="5" spans="1:22" ht="19.5" customHeight="1" x14ac:dyDescent="0.3">
      <c r="A5" s="127">
        <v>2</v>
      </c>
      <c r="B5" s="128"/>
      <c r="C5" s="129"/>
      <c r="D5" s="130"/>
      <c r="E5" s="131"/>
      <c r="F5" s="130"/>
      <c r="G5" s="132"/>
      <c r="H5" s="133" t="str">
        <f t="shared" ref="H5:H33" si="0">IF(ISBLANK($B5),"",IF(OR(NOT(OR($C5="F",$C5="M")),ISBLANK($G5)),"n/a",IF($G5&lt;IF($C5="M",$H$37,$H$36),"Yes","No")))</f>
        <v/>
      </c>
      <c r="I5" s="134"/>
      <c r="J5" s="134"/>
      <c r="K5" s="142"/>
      <c r="L5" s="135"/>
      <c r="M5" s="135"/>
      <c r="N5" s="135"/>
      <c r="O5" s="143"/>
      <c r="P5" s="136"/>
      <c r="Q5" s="143"/>
      <c r="R5" s="137"/>
      <c r="S5" s="138" t="str">
        <f>IF(Table1[[#This Row],[8. 
Did the patient receive a pre-operative transfusion?]]="Yes",Table1[[#This Row],[8a. 
Pre-operative transfusion 
(Number of units?)]]*Setup!#REF!,"")</f>
        <v/>
      </c>
      <c r="T5" s="139" t="str">
        <f>IF(ISBLANK(Table1[[#This Row],[1. 
Date of surgery?]]),"",IF(AND(Table1[[#This Row],[7. 
Did the patient receive treatment for anaemia?]]="Yes",Table1[[#This Row],[9. 
For patients receiving treatment for anaemia, was Hb remeasured prior to surgery? ]]="Yes"),"Yes",""))</f>
        <v/>
      </c>
      <c r="U5" s="140" t="str">
        <f>IF(OR(ISBLANK(Table1[[#This Row],[3. 
Date of pre operative assessment?]]),ISBLANK(Table1[[#This Row],[1. 
Date of surgery?]]),ISERROR((Table1[[#This Row],[1. 
Date of surgery?]])-(Table1[[#This Row],[3. 
Date of pre operative assessment?]]))),"",(Table1[[#This Row],[1. 
Date of surgery?]])-(Table1[[#This Row],[3. 
Date of pre operative assessment?]]))</f>
        <v/>
      </c>
      <c r="V5" s="141" t="str">
        <f>IF(ISBLANK(Table1[[#This Row],[5. 
Date FBE taken]]),"",IF(IFERROR((Table1[[#This Row],[1. 
Date of surgery?]]-Table1[[#This Row],[5. 
Date FBE taken]]),"")="","",IF(B5-Table1[[#This Row],[5. 
Date FBE taken]]&gt;27,"Yes","No")))</f>
        <v/>
      </c>
    </row>
    <row r="6" spans="1:22" ht="19.5" customHeight="1" x14ac:dyDescent="0.3">
      <c r="A6" s="99">
        <v>3</v>
      </c>
      <c r="B6" s="83"/>
      <c r="C6" s="4"/>
      <c r="D6" s="2"/>
      <c r="E6" s="71"/>
      <c r="F6" s="2"/>
      <c r="G6" s="9"/>
      <c r="H6" s="72" t="str">
        <f t="shared" si="0"/>
        <v/>
      </c>
      <c r="I6" s="74"/>
      <c r="J6" s="74"/>
      <c r="K6" s="4"/>
      <c r="L6" s="10"/>
      <c r="M6" s="10"/>
      <c r="N6" s="10"/>
      <c r="O6" s="11"/>
      <c r="P6" s="12"/>
      <c r="Q6" s="11"/>
      <c r="R6" s="82"/>
      <c r="S6" s="57" t="str">
        <f>IF(Table1[[#This Row],[8. 
Did the patient receive a pre-operative transfusion?]]="Yes",Table1[[#This Row],[8a. 
Pre-operative transfusion 
(Number of units?)]]*Setup!#REF!,"")</f>
        <v/>
      </c>
      <c r="T6" s="73" t="str">
        <f>IF(ISBLANK(Table1[[#This Row],[1. 
Date of surgery?]]),"",IF(AND(Table1[[#This Row],[7. 
Did the patient receive treatment for anaemia?]]="Yes",Table1[[#This Row],[9. 
For patients receiving treatment for anaemia, was Hb remeasured prior to surgery? ]]="Yes"),"Yes",""))</f>
        <v/>
      </c>
      <c r="U6" s="66" t="str">
        <f>IF(OR(ISBLANK(Table1[[#This Row],[3. 
Date of pre operative assessment?]]),ISBLANK(Table1[[#This Row],[1. 
Date of surgery?]]),ISERROR((Table1[[#This Row],[1. 
Date of surgery?]])-(Table1[[#This Row],[3. 
Date of pre operative assessment?]]))),"",(Table1[[#This Row],[1. 
Date of surgery?]])-(Table1[[#This Row],[3. 
Date of pre operative assessment?]]))</f>
        <v/>
      </c>
      <c r="V6" s="67" t="str">
        <f>IF(ISBLANK(Table1[[#This Row],[5. 
Date FBE taken]]),"",IF(IFERROR((Table1[[#This Row],[1. 
Date of surgery?]]-Table1[[#This Row],[5. 
Date FBE taken]]),"")="","",IF(B6-Table1[[#This Row],[5. 
Date FBE taken]]&gt;27,"Yes","No")))</f>
        <v/>
      </c>
    </row>
    <row r="7" spans="1:22" ht="19.5" customHeight="1" x14ac:dyDescent="0.3">
      <c r="A7" s="99">
        <v>4</v>
      </c>
      <c r="B7" s="83"/>
      <c r="C7" s="4"/>
      <c r="D7" s="2"/>
      <c r="E7" s="71"/>
      <c r="F7" s="2"/>
      <c r="G7" s="9"/>
      <c r="H7" s="72" t="str">
        <f t="shared" si="0"/>
        <v/>
      </c>
      <c r="I7" s="71"/>
      <c r="J7" s="71"/>
      <c r="K7" s="4"/>
      <c r="L7" s="10"/>
      <c r="M7" s="10"/>
      <c r="N7" s="10"/>
      <c r="O7" s="11"/>
      <c r="P7" s="12"/>
      <c r="Q7" s="11"/>
      <c r="R7" s="82"/>
      <c r="S7" s="57" t="str">
        <f>IF(Table1[[#This Row],[8. 
Did the patient receive a pre-operative transfusion?]]="Yes",Table1[[#This Row],[8a. 
Pre-operative transfusion 
(Number of units?)]]*Setup!#REF!,"")</f>
        <v/>
      </c>
      <c r="T7" s="73" t="str">
        <f>IF(ISBLANK(Table1[[#This Row],[1. 
Date of surgery?]]),"",IF(AND(Table1[[#This Row],[7. 
Did the patient receive treatment for anaemia?]]="Yes",Table1[[#This Row],[9. 
For patients receiving treatment for anaemia, was Hb remeasured prior to surgery? ]]="Yes"),"Yes",""))</f>
        <v/>
      </c>
      <c r="U7" s="66" t="str">
        <f>IF(OR(ISBLANK(Table1[[#This Row],[3. 
Date of pre operative assessment?]]),ISBLANK(Table1[[#This Row],[1. 
Date of surgery?]]),ISERROR((Table1[[#This Row],[1. 
Date of surgery?]])-(Table1[[#This Row],[3. 
Date of pre operative assessment?]]))),"",(Table1[[#This Row],[1. 
Date of surgery?]])-(Table1[[#This Row],[3. 
Date of pre operative assessment?]]))</f>
        <v/>
      </c>
      <c r="V7" s="67" t="str">
        <f>IF(ISBLANK(Table1[[#This Row],[5. 
Date FBE taken]]),"",IF(IFERROR((Table1[[#This Row],[1. 
Date of surgery?]]-Table1[[#This Row],[5. 
Date FBE taken]]),"")="","",IF(B7-Table1[[#This Row],[5. 
Date FBE taken]]&gt;27,"Yes","No")))</f>
        <v/>
      </c>
    </row>
    <row r="8" spans="1:22" ht="19.5" customHeight="1" x14ac:dyDescent="0.3">
      <c r="A8" s="99">
        <v>5</v>
      </c>
      <c r="B8" s="83"/>
      <c r="C8" s="4"/>
      <c r="D8" s="2"/>
      <c r="E8" s="71"/>
      <c r="F8" s="2"/>
      <c r="G8" s="9"/>
      <c r="H8" s="72" t="str">
        <f t="shared" si="0"/>
        <v/>
      </c>
      <c r="I8" s="71"/>
      <c r="J8" s="71"/>
      <c r="K8" s="3"/>
      <c r="L8" s="10"/>
      <c r="M8" s="10"/>
      <c r="N8" s="10"/>
      <c r="O8" s="11"/>
      <c r="P8" s="12"/>
      <c r="Q8" s="11"/>
      <c r="R8" s="82"/>
      <c r="S8" s="57" t="str">
        <f>IF(Table1[[#This Row],[8. 
Did the patient receive a pre-operative transfusion?]]="Yes",Table1[[#This Row],[8a. 
Pre-operative transfusion 
(Number of units?)]]*Setup!#REF!,"")</f>
        <v/>
      </c>
      <c r="T8" s="73" t="str">
        <f>IF(ISBLANK(Table1[[#This Row],[1. 
Date of surgery?]]),"",IF(AND(Table1[[#This Row],[7. 
Did the patient receive treatment for anaemia?]]="Yes",Table1[[#This Row],[9. 
For patients receiving treatment for anaemia, was Hb remeasured prior to surgery? ]]="Yes"),"Yes",""))</f>
        <v/>
      </c>
      <c r="U8" s="66" t="str">
        <f>IF(OR(ISBLANK(Table1[[#This Row],[3. 
Date of pre operative assessment?]]),ISBLANK(Table1[[#This Row],[1. 
Date of surgery?]]),ISERROR((Table1[[#This Row],[1. 
Date of surgery?]])-(Table1[[#This Row],[3. 
Date of pre operative assessment?]]))),"",(Table1[[#This Row],[1. 
Date of surgery?]])-(Table1[[#This Row],[3. 
Date of pre operative assessment?]]))</f>
        <v/>
      </c>
      <c r="V8" s="67" t="str">
        <f>IF(ISBLANK(Table1[[#This Row],[5. 
Date FBE taken]]),"",IF(IFERROR((Table1[[#This Row],[1. 
Date of surgery?]]-Table1[[#This Row],[5. 
Date FBE taken]]),"")="","",IF(B8-Table1[[#This Row],[5. 
Date FBE taken]]&gt;27,"Yes","No")))</f>
        <v/>
      </c>
    </row>
    <row r="9" spans="1:22" ht="19.5" customHeight="1" x14ac:dyDescent="0.3">
      <c r="A9" s="99">
        <v>6</v>
      </c>
      <c r="B9" s="83"/>
      <c r="C9" s="4"/>
      <c r="D9" s="2"/>
      <c r="E9" s="71"/>
      <c r="F9" s="2"/>
      <c r="G9" s="9"/>
      <c r="H9" s="72" t="str">
        <f t="shared" si="0"/>
        <v/>
      </c>
      <c r="I9" s="71"/>
      <c r="J9" s="71"/>
      <c r="K9" s="3"/>
      <c r="L9" s="10"/>
      <c r="M9" s="10"/>
      <c r="N9" s="10"/>
      <c r="O9" s="11"/>
      <c r="P9" s="11"/>
      <c r="Q9" s="11"/>
      <c r="R9" s="82"/>
      <c r="S9" s="57" t="str">
        <f>IF(Table1[[#This Row],[8. 
Did the patient receive a pre-operative transfusion?]]="Yes",Table1[[#This Row],[8a. 
Pre-operative transfusion 
(Number of units?)]]*Setup!#REF!,"")</f>
        <v/>
      </c>
      <c r="T9" s="73" t="str">
        <f>IF(ISBLANK(Table1[[#This Row],[1. 
Date of surgery?]]),"",IF(AND(Table1[[#This Row],[7. 
Did the patient receive treatment for anaemia?]]="Yes",Table1[[#This Row],[9. 
For patients receiving treatment for anaemia, was Hb remeasured prior to surgery? ]]="Yes"),"Yes",""))</f>
        <v/>
      </c>
      <c r="U9" s="66" t="str">
        <f>IF(OR(ISBLANK(Table1[[#This Row],[3. 
Date of pre operative assessment?]]),ISBLANK(Table1[[#This Row],[1. 
Date of surgery?]]),ISERROR((Table1[[#This Row],[1. 
Date of surgery?]])-(Table1[[#This Row],[3. 
Date of pre operative assessment?]]))),"",(Table1[[#This Row],[1. 
Date of surgery?]])-(Table1[[#This Row],[3. 
Date of pre operative assessment?]]))</f>
        <v/>
      </c>
      <c r="V9" s="67" t="str">
        <f>IF(ISBLANK(Table1[[#This Row],[5. 
Date FBE taken]]),"",IF(IFERROR((Table1[[#This Row],[1. 
Date of surgery?]]-Table1[[#This Row],[5. 
Date FBE taken]]),"")="","",IF(B9-Table1[[#This Row],[5. 
Date FBE taken]]&gt;27,"Yes","No")))</f>
        <v/>
      </c>
    </row>
    <row r="10" spans="1:22" ht="19.5" customHeight="1" x14ac:dyDescent="0.3">
      <c r="A10" s="99">
        <v>7</v>
      </c>
      <c r="B10" s="83"/>
      <c r="C10" s="4"/>
      <c r="D10" s="2"/>
      <c r="E10" s="71"/>
      <c r="F10" s="2"/>
      <c r="G10" s="9"/>
      <c r="H10" s="72" t="str">
        <f t="shared" si="0"/>
        <v/>
      </c>
      <c r="I10" s="71"/>
      <c r="J10" s="71"/>
      <c r="K10" s="3"/>
      <c r="L10" s="10"/>
      <c r="M10" s="10"/>
      <c r="N10" s="10"/>
      <c r="O10" s="63"/>
      <c r="P10" s="12"/>
      <c r="Q10" s="63"/>
      <c r="R10" s="82"/>
      <c r="S10" s="57" t="str">
        <f>IF(Table1[[#This Row],[8. 
Did the patient receive a pre-operative transfusion?]]="Yes",Table1[[#This Row],[8a. 
Pre-operative transfusion 
(Number of units?)]]*Setup!#REF!,"")</f>
        <v/>
      </c>
      <c r="T10" s="73" t="str">
        <f>IF(ISBLANK(Table1[[#This Row],[1. 
Date of surgery?]]),"",IF(AND(Table1[[#This Row],[7. 
Did the patient receive treatment for anaemia?]]="Yes",Table1[[#This Row],[9. 
For patients receiving treatment for anaemia, was Hb remeasured prior to surgery? ]]="Yes"),"Yes",""))</f>
        <v/>
      </c>
      <c r="U10" s="66" t="str">
        <f>IF(OR(ISBLANK(Table1[[#This Row],[3. 
Date of pre operative assessment?]]),ISBLANK(Table1[[#This Row],[1. 
Date of surgery?]]),ISERROR((Table1[[#This Row],[1. 
Date of surgery?]])-(Table1[[#This Row],[3. 
Date of pre operative assessment?]]))),"",(Table1[[#This Row],[1. 
Date of surgery?]])-(Table1[[#This Row],[3. 
Date of pre operative assessment?]]))</f>
        <v/>
      </c>
      <c r="V10" s="67" t="str">
        <f>IF(ISBLANK(Table1[[#This Row],[5. 
Date FBE taken]]),"",IF(IFERROR((Table1[[#This Row],[1. 
Date of surgery?]]-Table1[[#This Row],[5. 
Date FBE taken]]),"")="","",IF(B10-Table1[[#This Row],[5. 
Date FBE taken]]&gt;27,"Yes","No")))</f>
        <v/>
      </c>
    </row>
    <row r="11" spans="1:22" ht="19.5" customHeight="1" x14ac:dyDescent="0.3">
      <c r="A11" s="99">
        <v>8</v>
      </c>
      <c r="B11" s="83"/>
      <c r="C11" s="4"/>
      <c r="D11" s="2"/>
      <c r="E11" s="71"/>
      <c r="F11" s="2"/>
      <c r="G11" s="9"/>
      <c r="H11" s="72" t="str">
        <f t="shared" si="0"/>
        <v/>
      </c>
      <c r="I11" s="71"/>
      <c r="J11" s="71"/>
      <c r="K11" s="3"/>
      <c r="L11" s="10"/>
      <c r="M11" s="10"/>
      <c r="N11" s="10"/>
      <c r="O11" s="63"/>
      <c r="P11" s="12"/>
      <c r="Q11" s="63"/>
      <c r="R11" s="82"/>
      <c r="S11" s="57" t="str">
        <f>IF(Table1[[#This Row],[8. 
Did the patient receive a pre-operative transfusion?]]="Yes",Table1[[#This Row],[8a. 
Pre-operative transfusion 
(Number of units?)]]*Setup!#REF!,"")</f>
        <v/>
      </c>
      <c r="T11" s="73" t="str">
        <f>IF(ISBLANK(Table1[[#This Row],[1. 
Date of surgery?]]),"",IF(AND(Table1[[#This Row],[7. 
Did the patient receive treatment for anaemia?]]="Yes",Table1[[#This Row],[9. 
For patients receiving treatment for anaemia, was Hb remeasured prior to surgery? ]]="Yes"),"Yes",""))</f>
        <v/>
      </c>
      <c r="U11" s="66" t="str">
        <f>IF(OR(ISBLANK(Table1[[#This Row],[3. 
Date of pre operative assessment?]]),ISBLANK(Table1[[#This Row],[1. 
Date of surgery?]]),ISERROR((Table1[[#This Row],[1. 
Date of surgery?]])-(Table1[[#This Row],[3. 
Date of pre operative assessment?]]))),"",(Table1[[#This Row],[1. 
Date of surgery?]])-(Table1[[#This Row],[3. 
Date of pre operative assessment?]]))</f>
        <v/>
      </c>
      <c r="V11" s="67" t="str">
        <f>IF(ISBLANK(Table1[[#This Row],[5. 
Date FBE taken]]),"",IF(IFERROR((Table1[[#This Row],[1. 
Date of surgery?]]-Table1[[#This Row],[5. 
Date FBE taken]]),"")="","",IF(B11-Table1[[#This Row],[5. 
Date FBE taken]]&gt;27,"Yes","No")))</f>
        <v/>
      </c>
    </row>
    <row r="12" spans="1:22" ht="19.5" customHeight="1" x14ac:dyDescent="0.3">
      <c r="A12" s="99">
        <v>9</v>
      </c>
      <c r="B12" s="83"/>
      <c r="C12" s="4"/>
      <c r="D12" s="2"/>
      <c r="E12" s="71"/>
      <c r="F12" s="2"/>
      <c r="G12" s="9"/>
      <c r="H12" s="72" t="str">
        <f t="shared" si="0"/>
        <v/>
      </c>
      <c r="I12" s="71"/>
      <c r="J12" s="71"/>
      <c r="K12" s="4"/>
      <c r="L12" s="10"/>
      <c r="M12" s="10"/>
      <c r="N12" s="10"/>
      <c r="O12" s="63"/>
      <c r="P12" s="12"/>
      <c r="Q12" s="63"/>
      <c r="R12" s="82"/>
      <c r="S12" s="57" t="str">
        <f>IF(Table1[[#This Row],[8. 
Did the patient receive a pre-operative transfusion?]]="Yes",Table1[[#This Row],[8a. 
Pre-operative transfusion 
(Number of units?)]]*Setup!#REF!,"")</f>
        <v/>
      </c>
      <c r="T12" s="73" t="str">
        <f>IF(ISBLANK(Table1[[#This Row],[1. 
Date of surgery?]]),"",IF(AND(Table1[[#This Row],[7. 
Did the patient receive treatment for anaemia?]]="Yes",Table1[[#This Row],[9. 
For patients receiving treatment for anaemia, was Hb remeasured prior to surgery? ]]="Yes"),"Yes",""))</f>
        <v/>
      </c>
      <c r="U12" s="66" t="str">
        <f>IF(OR(ISBLANK(Table1[[#This Row],[3. 
Date of pre operative assessment?]]),ISBLANK(Table1[[#This Row],[1. 
Date of surgery?]]),ISERROR((Table1[[#This Row],[1. 
Date of surgery?]])-(Table1[[#This Row],[3. 
Date of pre operative assessment?]]))),"",(Table1[[#This Row],[1. 
Date of surgery?]])-(Table1[[#This Row],[3. 
Date of pre operative assessment?]]))</f>
        <v/>
      </c>
      <c r="V12" s="67" t="str">
        <f>IF(ISBLANK(Table1[[#This Row],[5. 
Date FBE taken]]),"",IF(IFERROR((Table1[[#This Row],[1. 
Date of surgery?]]-Table1[[#This Row],[5. 
Date FBE taken]]),"")="","",IF(B12-Table1[[#This Row],[5. 
Date FBE taken]]&gt;27,"Yes","No")))</f>
        <v/>
      </c>
    </row>
    <row r="13" spans="1:22" ht="19.5" customHeight="1" x14ac:dyDescent="0.3">
      <c r="A13" s="99">
        <v>10</v>
      </c>
      <c r="B13" s="83"/>
      <c r="C13" s="4"/>
      <c r="D13" s="2"/>
      <c r="E13" s="71"/>
      <c r="F13" s="2"/>
      <c r="G13" s="9"/>
      <c r="H13" s="72" t="str">
        <f t="shared" si="0"/>
        <v/>
      </c>
      <c r="I13" s="71"/>
      <c r="J13" s="71"/>
      <c r="K13" s="4"/>
      <c r="L13" s="10"/>
      <c r="M13" s="10"/>
      <c r="N13" s="10"/>
      <c r="O13" s="11"/>
      <c r="P13" s="12"/>
      <c r="Q13" s="11"/>
      <c r="R13" s="82"/>
      <c r="S13" s="57" t="str">
        <f>IF(Table1[[#This Row],[8. 
Did the patient receive a pre-operative transfusion?]]="Yes",Table1[[#This Row],[8a. 
Pre-operative transfusion 
(Number of units?)]]*Setup!#REF!,"")</f>
        <v/>
      </c>
      <c r="T13" s="73" t="str">
        <f>IF(ISBLANK(Table1[[#This Row],[1. 
Date of surgery?]]),"",IF(AND(Table1[[#This Row],[7. 
Did the patient receive treatment for anaemia?]]="Yes",Table1[[#This Row],[9. 
For patients receiving treatment for anaemia, was Hb remeasured prior to surgery? ]]="Yes"),"Yes",""))</f>
        <v/>
      </c>
      <c r="U13" s="66" t="str">
        <f>IF(OR(ISBLANK(Table1[[#This Row],[3. 
Date of pre operative assessment?]]),ISBLANK(Table1[[#This Row],[1. 
Date of surgery?]]),ISERROR((Table1[[#This Row],[1. 
Date of surgery?]])-(Table1[[#This Row],[3. 
Date of pre operative assessment?]]))),"",(Table1[[#This Row],[1. 
Date of surgery?]])-(Table1[[#This Row],[3. 
Date of pre operative assessment?]]))</f>
        <v/>
      </c>
      <c r="V13" s="67" t="str">
        <f>IF(ISBLANK(Table1[[#This Row],[5. 
Date FBE taken]]),"",IF(IFERROR((Table1[[#This Row],[1. 
Date of surgery?]]-Table1[[#This Row],[5. 
Date FBE taken]]),"")="","",IF(B13-Table1[[#This Row],[5. 
Date FBE taken]]&gt;27,"Yes","No")))</f>
        <v/>
      </c>
    </row>
    <row r="14" spans="1:22" ht="19.5" customHeight="1" x14ac:dyDescent="0.3">
      <c r="A14" s="99">
        <v>11</v>
      </c>
      <c r="B14" s="83"/>
      <c r="C14" s="4"/>
      <c r="D14" s="2"/>
      <c r="E14" s="71"/>
      <c r="F14" s="2"/>
      <c r="G14" s="9"/>
      <c r="H14" s="72" t="str">
        <f t="shared" si="0"/>
        <v/>
      </c>
      <c r="I14" s="71"/>
      <c r="J14" s="71"/>
      <c r="K14" s="4"/>
      <c r="L14" s="10"/>
      <c r="M14" s="10"/>
      <c r="N14" s="10"/>
      <c r="O14" s="11"/>
      <c r="P14" s="12"/>
      <c r="Q14" s="11"/>
      <c r="R14" s="82"/>
      <c r="S14" s="57" t="str">
        <f>IF(Table1[[#This Row],[8. 
Did the patient receive a pre-operative transfusion?]]="Yes",Table1[[#This Row],[8a. 
Pre-operative transfusion 
(Number of units?)]]*Setup!#REF!,"")</f>
        <v/>
      </c>
      <c r="T14" s="73" t="str">
        <f>IF(ISBLANK(Table1[[#This Row],[1. 
Date of surgery?]]),"",IF(AND(Table1[[#This Row],[7. 
Did the patient receive treatment for anaemia?]]="Yes",Table1[[#This Row],[9. 
For patients receiving treatment for anaemia, was Hb remeasured prior to surgery? ]]="Yes"),"Yes",""))</f>
        <v/>
      </c>
      <c r="U14" s="66" t="str">
        <f>IF(OR(ISBLANK(Table1[[#This Row],[3. 
Date of pre operative assessment?]]),ISBLANK(Table1[[#This Row],[1. 
Date of surgery?]]),ISERROR((Table1[[#This Row],[1. 
Date of surgery?]])-(Table1[[#This Row],[3. 
Date of pre operative assessment?]]))),"",(Table1[[#This Row],[1. 
Date of surgery?]])-(Table1[[#This Row],[3. 
Date of pre operative assessment?]]))</f>
        <v/>
      </c>
      <c r="V14" s="67" t="str">
        <f>IF(ISBLANK(Table1[[#This Row],[5. 
Date FBE taken]]),"",IF(IFERROR((Table1[[#This Row],[1. 
Date of surgery?]]-Table1[[#This Row],[5. 
Date FBE taken]]),"")="","",IF(B14-Table1[[#This Row],[5. 
Date FBE taken]]&gt;27,"Yes","No")))</f>
        <v/>
      </c>
    </row>
    <row r="15" spans="1:22" ht="19.5" customHeight="1" x14ac:dyDescent="0.3">
      <c r="A15" s="99">
        <v>12</v>
      </c>
      <c r="B15" s="83"/>
      <c r="C15" s="4"/>
      <c r="D15" s="2"/>
      <c r="E15" s="71"/>
      <c r="F15" s="2"/>
      <c r="G15" s="9"/>
      <c r="H15" s="72" t="str">
        <f t="shared" si="0"/>
        <v/>
      </c>
      <c r="I15" s="71"/>
      <c r="J15" s="71"/>
      <c r="K15" s="4"/>
      <c r="L15" s="10"/>
      <c r="M15" s="10"/>
      <c r="N15" s="10"/>
      <c r="O15" s="11"/>
      <c r="P15" s="12"/>
      <c r="Q15" s="11"/>
      <c r="R15" s="82"/>
      <c r="S15" s="57" t="str">
        <f>IF(Table1[[#This Row],[8. 
Did the patient receive a pre-operative transfusion?]]="Yes",Table1[[#This Row],[8a. 
Pre-operative transfusion 
(Number of units?)]]*Setup!#REF!,"")</f>
        <v/>
      </c>
      <c r="T15" s="73" t="str">
        <f>IF(ISBLANK(Table1[[#This Row],[1. 
Date of surgery?]]),"",IF(AND(Table1[[#This Row],[7. 
Did the patient receive treatment for anaemia?]]="Yes",Table1[[#This Row],[9. 
For patients receiving treatment for anaemia, was Hb remeasured prior to surgery? ]]="Yes"),"Yes",""))</f>
        <v/>
      </c>
      <c r="U15" s="66" t="str">
        <f>IF(OR(ISBLANK(Table1[[#This Row],[3. 
Date of pre operative assessment?]]),ISBLANK(Table1[[#This Row],[1. 
Date of surgery?]]),ISERROR((Table1[[#This Row],[1. 
Date of surgery?]])-(Table1[[#This Row],[3. 
Date of pre operative assessment?]]))),"",(Table1[[#This Row],[1. 
Date of surgery?]])-(Table1[[#This Row],[3. 
Date of pre operative assessment?]]))</f>
        <v/>
      </c>
      <c r="V15" s="67" t="str">
        <f>IF(ISBLANK(Table1[[#This Row],[5. 
Date FBE taken]]),"",IF(IFERROR((Table1[[#This Row],[1. 
Date of surgery?]]-Table1[[#This Row],[5. 
Date FBE taken]]),"")="","",IF(B15-Table1[[#This Row],[5. 
Date FBE taken]]&gt;27,"Yes","No")))</f>
        <v/>
      </c>
    </row>
    <row r="16" spans="1:22" ht="19.5" customHeight="1" x14ac:dyDescent="0.3">
      <c r="A16" s="99">
        <v>13</v>
      </c>
      <c r="B16" s="83"/>
      <c r="C16" s="4"/>
      <c r="D16" s="2"/>
      <c r="E16" s="71"/>
      <c r="F16" s="2"/>
      <c r="G16" s="9"/>
      <c r="H16" s="72" t="str">
        <f t="shared" si="0"/>
        <v/>
      </c>
      <c r="I16" s="71"/>
      <c r="J16" s="71"/>
      <c r="K16" s="4"/>
      <c r="L16" s="10"/>
      <c r="M16" s="10"/>
      <c r="N16" s="10"/>
      <c r="O16" s="11"/>
      <c r="P16" s="12"/>
      <c r="Q16" s="11"/>
      <c r="R16" s="82"/>
      <c r="S16" s="57" t="str">
        <f>IF(Table1[[#This Row],[8. 
Did the patient receive a pre-operative transfusion?]]="Yes",Table1[[#This Row],[8a. 
Pre-operative transfusion 
(Number of units?)]]*Setup!#REF!,"")</f>
        <v/>
      </c>
      <c r="T16" s="73" t="str">
        <f>IF(ISBLANK(Table1[[#This Row],[1. 
Date of surgery?]]),"",IF(AND(Table1[[#This Row],[7. 
Did the patient receive treatment for anaemia?]]="Yes",Table1[[#This Row],[9. 
For patients receiving treatment for anaemia, was Hb remeasured prior to surgery? ]]="Yes"),"Yes",""))</f>
        <v/>
      </c>
      <c r="U16" s="66" t="str">
        <f>IF(OR(ISBLANK(Table1[[#This Row],[3. 
Date of pre operative assessment?]]),ISBLANK(Table1[[#This Row],[1. 
Date of surgery?]]),ISERROR((Table1[[#This Row],[1. 
Date of surgery?]])-(Table1[[#This Row],[3. 
Date of pre operative assessment?]]))),"",(Table1[[#This Row],[1. 
Date of surgery?]])-(Table1[[#This Row],[3. 
Date of pre operative assessment?]]))</f>
        <v/>
      </c>
      <c r="V16" s="67" t="str">
        <f>IF(ISBLANK(Table1[[#This Row],[5. 
Date FBE taken]]),"",IF(IFERROR((Table1[[#This Row],[1. 
Date of surgery?]]-Table1[[#This Row],[5. 
Date FBE taken]]),"")="","",IF(B16-Table1[[#This Row],[5. 
Date FBE taken]]&gt;27,"Yes","No")))</f>
        <v/>
      </c>
    </row>
    <row r="17" spans="1:22" ht="19.5" customHeight="1" x14ac:dyDescent="0.3">
      <c r="A17" s="99">
        <v>14</v>
      </c>
      <c r="B17" s="83"/>
      <c r="C17" s="3"/>
      <c r="D17" s="2"/>
      <c r="E17" s="74"/>
      <c r="F17" s="2"/>
      <c r="G17" s="9"/>
      <c r="H17" s="72" t="str">
        <f t="shared" si="0"/>
        <v/>
      </c>
      <c r="I17" s="74"/>
      <c r="J17" s="74"/>
      <c r="K17" s="4"/>
      <c r="L17" s="10"/>
      <c r="M17" s="75"/>
      <c r="N17" s="10"/>
      <c r="O17" s="63"/>
      <c r="P17" s="12"/>
      <c r="Q17" s="63"/>
      <c r="R17" s="82"/>
      <c r="S17" s="57" t="str">
        <f>IF(Table1[[#This Row],[8. 
Did the patient receive a pre-operative transfusion?]]="Yes",Table1[[#This Row],[8a. 
Pre-operative transfusion 
(Number of units?)]]*Setup!#REF!,"")</f>
        <v/>
      </c>
      <c r="T17" s="73" t="str">
        <f>IF(ISBLANK(Table1[[#This Row],[1. 
Date of surgery?]]),"",IF(AND(Table1[[#This Row],[7. 
Did the patient receive treatment for anaemia?]]="Yes",Table1[[#This Row],[9. 
For patients receiving treatment for anaemia, was Hb remeasured prior to surgery? ]]="Yes"),"Yes",""))</f>
        <v/>
      </c>
      <c r="U17" s="66" t="str">
        <f>IF(OR(ISBLANK(Table1[[#This Row],[3. 
Date of pre operative assessment?]]),ISBLANK(Table1[[#This Row],[1. 
Date of surgery?]]),ISERROR((Table1[[#This Row],[1. 
Date of surgery?]])-(Table1[[#This Row],[3. 
Date of pre operative assessment?]]))),"",(Table1[[#This Row],[1. 
Date of surgery?]])-(Table1[[#This Row],[3. 
Date of pre operative assessment?]]))</f>
        <v/>
      </c>
      <c r="V17" s="67" t="str">
        <f>IF(ISBLANK(Table1[[#This Row],[5. 
Date FBE taken]]),"",IF(IFERROR((Table1[[#This Row],[1. 
Date of surgery?]]-Table1[[#This Row],[5. 
Date FBE taken]]),"")="","",IF(B17-Table1[[#This Row],[5. 
Date FBE taken]]&gt;27,"Yes","No")))</f>
        <v/>
      </c>
    </row>
    <row r="18" spans="1:22" ht="19.5" customHeight="1" x14ac:dyDescent="0.3">
      <c r="A18" s="99">
        <v>15</v>
      </c>
      <c r="B18" s="83"/>
      <c r="C18" s="3"/>
      <c r="D18" s="2"/>
      <c r="E18" s="71"/>
      <c r="F18" s="2"/>
      <c r="G18" s="9"/>
      <c r="H18" s="72" t="str">
        <f t="shared" si="0"/>
        <v/>
      </c>
      <c r="I18" s="71"/>
      <c r="J18" s="71"/>
      <c r="K18" s="4"/>
      <c r="L18" s="10"/>
      <c r="M18" s="10"/>
      <c r="N18" s="10"/>
      <c r="O18" s="11"/>
      <c r="P18" s="12"/>
      <c r="Q18" s="11"/>
      <c r="R18" s="82"/>
      <c r="S18" s="57" t="str">
        <f>IF(Table1[[#This Row],[8. 
Did the patient receive a pre-operative transfusion?]]="Yes",Table1[[#This Row],[8a. 
Pre-operative transfusion 
(Number of units?)]]*Setup!#REF!,"")</f>
        <v/>
      </c>
      <c r="T18" s="73" t="str">
        <f>IF(ISBLANK(Table1[[#This Row],[1. 
Date of surgery?]]),"",IF(AND(Table1[[#This Row],[7. 
Did the patient receive treatment for anaemia?]]="Yes",Table1[[#This Row],[9. 
For patients receiving treatment for anaemia, was Hb remeasured prior to surgery? ]]="Yes"),"Yes",""))</f>
        <v/>
      </c>
      <c r="U18" s="66" t="str">
        <f>IF(OR(ISBLANK(Table1[[#This Row],[3. 
Date of pre operative assessment?]]),ISBLANK(Table1[[#This Row],[1. 
Date of surgery?]]),ISERROR((Table1[[#This Row],[1. 
Date of surgery?]])-(Table1[[#This Row],[3. 
Date of pre operative assessment?]]))),"",(Table1[[#This Row],[1. 
Date of surgery?]])-(Table1[[#This Row],[3. 
Date of pre operative assessment?]]))</f>
        <v/>
      </c>
      <c r="V18" s="67" t="str">
        <f>IF(ISBLANK(Table1[[#This Row],[5. 
Date FBE taken]]),"",IF(IFERROR((Table1[[#This Row],[1. 
Date of surgery?]]-Table1[[#This Row],[5. 
Date FBE taken]]),"")="","",IF(B18-Table1[[#This Row],[5. 
Date FBE taken]]&gt;27,"Yes","No")))</f>
        <v/>
      </c>
    </row>
    <row r="19" spans="1:22" ht="19.5" customHeight="1" x14ac:dyDescent="0.3">
      <c r="A19" s="99">
        <v>16</v>
      </c>
      <c r="B19" s="83"/>
      <c r="C19" s="3"/>
      <c r="D19" s="2"/>
      <c r="E19" s="71"/>
      <c r="F19" s="2"/>
      <c r="G19" s="9"/>
      <c r="H19" s="72" t="str">
        <f t="shared" si="0"/>
        <v/>
      </c>
      <c r="I19" s="71"/>
      <c r="J19" s="71"/>
      <c r="K19" s="4"/>
      <c r="L19" s="10"/>
      <c r="M19" s="10"/>
      <c r="N19" s="10"/>
      <c r="O19" s="11"/>
      <c r="P19" s="12"/>
      <c r="Q19" s="11"/>
      <c r="R19" s="82"/>
      <c r="S19" s="57" t="str">
        <f>IF(Table1[[#This Row],[8. 
Did the patient receive a pre-operative transfusion?]]="Yes",Table1[[#This Row],[8a. 
Pre-operative transfusion 
(Number of units?)]]*Setup!#REF!,"")</f>
        <v/>
      </c>
      <c r="T19" s="73" t="str">
        <f>IF(ISBLANK(Table1[[#This Row],[1. 
Date of surgery?]]),"",IF(AND(Table1[[#This Row],[7. 
Did the patient receive treatment for anaemia?]]="Yes",Table1[[#This Row],[9. 
For patients receiving treatment for anaemia, was Hb remeasured prior to surgery? ]]="Yes"),"Yes",""))</f>
        <v/>
      </c>
      <c r="U19" s="66" t="str">
        <f>IF(OR(ISBLANK(Table1[[#This Row],[3. 
Date of pre operative assessment?]]),ISBLANK(Table1[[#This Row],[1. 
Date of surgery?]]),ISERROR((Table1[[#This Row],[1. 
Date of surgery?]])-(Table1[[#This Row],[3. 
Date of pre operative assessment?]]))),"",(Table1[[#This Row],[1. 
Date of surgery?]])-(Table1[[#This Row],[3. 
Date of pre operative assessment?]]))</f>
        <v/>
      </c>
      <c r="V19" s="67" t="str">
        <f>IF(ISBLANK(Table1[[#This Row],[5. 
Date FBE taken]]),"",IF(IFERROR((Table1[[#This Row],[1. 
Date of surgery?]]-Table1[[#This Row],[5. 
Date FBE taken]]),"")="","",IF(B19-Table1[[#This Row],[5. 
Date FBE taken]]&gt;27,"Yes","No")))</f>
        <v/>
      </c>
    </row>
    <row r="20" spans="1:22" ht="19.5" customHeight="1" x14ac:dyDescent="0.3">
      <c r="A20" s="99">
        <v>17</v>
      </c>
      <c r="B20" s="83"/>
      <c r="C20" s="3"/>
      <c r="D20" s="2"/>
      <c r="E20" s="71"/>
      <c r="F20" s="2"/>
      <c r="G20" s="9"/>
      <c r="H20" s="72" t="str">
        <f t="shared" si="0"/>
        <v/>
      </c>
      <c r="I20" s="71"/>
      <c r="J20" s="71"/>
      <c r="K20" s="4"/>
      <c r="L20" s="10"/>
      <c r="M20" s="10"/>
      <c r="N20" s="10"/>
      <c r="O20" s="11"/>
      <c r="P20" s="12"/>
      <c r="Q20" s="11"/>
      <c r="R20" s="82"/>
      <c r="S20" s="57" t="str">
        <f>IF(Table1[[#This Row],[8. 
Did the patient receive a pre-operative transfusion?]]="Yes",Table1[[#This Row],[8a. 
Pre-operative transfusion 
(Number of units?)]]*Setup!#REF!,"")</f>
        <v/>
      </c>
      <c r="T20" s="73" t="str">
        <f>IF(ISBLANK(Table1[[#This Row],[1. 
Date of surgery?]]),"",IF(AND(Table1[[#This Row],[7. 
Did the patient receive treatment for anaemia?]]="Yes",Table1[[#This Row],[9. 
For patients receiving treatment for anaemia, was Hb remeasured prior to surgery? ]]="Yes"),"Yes",""))</f>
        <v/>
      </c>
      <c r="U20" s="66" t="str">
        <f>IF(OR(ISBLANK(Table1[[#This Row],[3. 
Date of pre operative assessment?]]),ISBLANK(Table1[[#This Row],[1. 
Date of surgery?]]),ISERROR((Table1[[#This Row],[1. 
Date of surgery?]])-(Table1[[#This Row],[3. 
Date of pre operative assessment?]]))),"",(Table1[[#This Row],[1. 
Date of surgery?]])-(Table1[[#This Row],[3. 
Date of pre operative assessment?]]))</f>
        <v/>
      </c>
      <c r="V20" s="67" t="str">
        <f>IF(ISBLANK(Table1[[#This Row],[5. 
Date FBE taken]]),"",IF(IFERROR((Table1[[#This Row],[1. 
Date of surgery?]]-Table1[[#This Row],[5. 
Date FBE taken]]),"")="","",IF(B20-Table1[[#This Row],[5. 
Date FBE taken]]&gt;27,"Yes","No")))</f>
        <v/>
      </c>
    </row>
    <row r="21" spans="1:22" ht="19.5" customHeight="1" x14ac:dyDescent="0.3">
      <c r="A21" s="99">
        <v>18</v>
      </c>
      <c r="B21" s="83"/>
      <c r="C21" s="3"/>
      <c r="D21" s="2"/>
      <c r="E21" s="71"/>
      <c r="F21" s="2"/>
      <c r="G21" s="9"/>
      <c r="H21" s="72" t="str">
        <f t="shared" si="0"/>
        <v/>
      </c>
      <c r="I21" s="71"/>
      <c r="J21" s="71"/>
      <c r="K21" s="4"/>
      <c r="L21" s="10"/>
      <c r="M21" s="10"/>
      <c r="N21" s="10"/>
      <c r="O21" s="11"/>
      <c r="P21" s="12"/>
      <c r="Q21" s="11"/>
      <c r="R21" s="82"/>
      <c r="S21" s="57" t="str">
        <f>IF(Table1[[#This Row],[8. 
Did the patient receive a pre-operative transfusion?]]="Yes",Table1[[#This Row],[8a. 
Pre-operative transfusion 
(Number of units?)]]*Setup!#REF!,"")</f>
        <v/>
      </c>
      <c r="T21" s="73" t="str">
        <f>IF(ISBLANK(Table1[[#This Row],[1. 
Date of surgery?]]),"",IF(AND(Table1[[#This Row],[7. 
Did the patient receive treatment for anaemia?]]="Yes",Table1[[#This Row],[9. 
For patients receiving treatment for anaemia, was Hb remeasured prior to surgery? ]]="Yes"),"Yes",""))</f>
        <v/>
      </c>
      <c r="U21" s="66" t="str">
        <f>IF(OR(ISBLANK(Table1[[#This Row],[3. 
Date of pre operative assessment?]]),ISBLANK(Table1[[#This Row],[1. 
Date of surgery?]]),ISERROR((Table1[[#This Row],[1. 
Date of surgery?]])-(Table1[[#This Row],[3. 
Date of pre operative assessment?]]))),"",(Table1[[#This Row],[1. 
Date of surgery?]])-(Table1[[#This Row],[3. 
Date of pre operative assessment?]]))</f>
        <v/>
      </c>
      <c r="V21" s="67" t="str">
        <f>IF(ISBLANK(Table1[[#This Row],[5. 
Date FBE taken]]),"",IF(IFERROR((Table1[[#This Row],[1. 
Date of surgery?]]-Table1[[#This Row],[5. 
Date FBE taken]]),"")="","",IF(B21-Table1[[#This Row],[5. 
Date FBE taken]]&gt;27,"Yes","No")))</f>
        <v/>
      </c>
    </row>
    <row r="22" spans="1:22" ht="19.5" customHeight="1" x14ac:dyDescent="0.3">
      <c r="A22" s="99">
        <v>19</v>
      </c>
      <c r="B22" s="83"/>
      <c r="C22" s="3"/>
      <c r="D22" s="2"/>
      <c r="E22" s="71"/>
      <c r="F22" s="2"/>
      <c r="G22" s="9"/>
      <c r="H22" s="72" t="str">
        <f t="shared" si="0"/>
        <v/>
      </c>
      <c r="I22" s="71"/>
      <c r="J22" s="71"/>
      <c r="K22" s="4"/>
      <c r="L22" s="10"/>
      <c r="M22" s="10"/>
      <c r="N22" s="10"/>
      <c r="O22" s="11"/>
      <c r="P22" s="12"/>
      <c r="Q22" s="11"/>
      <c r="R22" s="82"/>
      <c r="S22" s="57" t="str">
        <f>IF(Table1[[#This Row],[8. 
Did the patient receive a pre-operative transfusion?]]="Yes",Table1[[#This Row],[8a. 
Pre-operative transfusion 
(Number of units?)]]*Setup!#REF!,"")</f>
        <v/>
      </c>
      <c r="T22" s="73" t="str">
        <f>IF(ISBLANK(Table1[[#This Row],[1. 
Date of surgery?]]),"",IF(AND(Table1[[#This Row],[7. 
Did the patient receive treatment for anaemia?]]="Yes",Table1[[#This Row],[9. 
For patients receiving treatment for anaemia, was Hb remeasured prior to surgery? ]]="Yes"),"Yes",""))</f>
        <v/>
      </c>
      <c r="U22" s="66" t="str">
        <f>IF(OR(ISBLANK(Table1[[#This Row],[3. 
Date of pre operative assessment?]]),ISBLANK(Table1[[#This Row],[1. 
Date of surgery?]]),ISERROR((Table1[[#This Row],[1. 
Date of surgery?]])-(Table1[[#This Row],[3. 
Date of pre operative assessment?]]))),"",(Table1[[#This Row],[1. 
Date of surgery?]])-(Table1[[#This Row],[3. 
Date of pre operative assessment?]]))</f>
        <v/>
      </c>
      <c r="V22" s="67" t="str">
        <f>IF(ISBLANK(Table1[[#This Row],[5. 
Date FBE taken]]),"",IF(IFERROR((Table1[[#This Row],[1. 
Date of surgery?]]-Table1[[#This Row],[5. 
Date FBE taken]]),"")="","",IF(B22-Table1[[#This Row],[5. 
Date FBE taken]]&gt;27,"Yes","No")))</f>
        <v/>
      </c>
    </row>
    <row r="23" spans="1:22" ht="19.5" customHeight="1" x14ac:dyDescent="0.3">
      <c r="A23" s="99">
        <v>20</v>
      </c>
      <c r="B23" s="83"/>
      <c r="C23" s="3"/>
      <c r="D23" s="2"/>
      <c r="E23" s="71"/>
      <c r="F23" s="2"/>
      <c r="G23" s="9"/>
      <c r="H23" s="72" t="str">
        <f t="shared" si="0"/>
        <v/>
      </c>
      <c r="I23" s="71"/>
      <c r="J23" s="71"/>
      <c r="K23" s="4"/>
      <c r="L23" s="10"/>
      <c r="M23" s="10"/>
      <c r="N23" s="10"/>
      <c r="O23" s="11"/>
      <c r="P23" s="12"/>
      <c r="Q23" s="11"/>
      <c r="R23" s="82"/>
      <c r="S23" s="57" t="str">
        <f>IF(Table1[[#This Row],[8. 
Did the patient receive a pre-operative transfusion?]]="Yes",Table1[[#This Row],[8a. 
Pre-operative transfusion 
(Number of units?)]]*Setup!#REF!,"")</f>
        <v/>
      </c>
      <c r="T23" s="73" t="str">
        <f>IF(ISBLANK(Table1[[#This Row],[1. 
Date of surgery?]]),"",IF(AND(Table1[[#This Row],[7. 
Did the patient receive treatment for anaemia?]]="Yes",Table1[[#This Row],[9. 
For patients receiving treatment for anaemia, was Hb remeasured prior to surgery? ]]="Yes"),"Yes",""))</f>
        <v/>
      </c>
      <c r="U23" s="66" t="str">
        <f>IF(OR(ISBLANK(Table1[[#This Row],[3. 
Date of pre operative assessment?]]),ISBLANK(Table1[[#This Row],[1. 
Date of surgery?]]),ISERROR((Table1[[#This Row],[1. 
Date of surgery?]])-(Table1[[#This Row],[3. 
Date of pre operative assessment?]]))),"",(Table1[[#This Row],[1. 
Date of surgery?]])-(Table1[[#This Row],[3. 
Date of pre operative assessment?]]))</f>
        <v/>
      </c>
      <c r="V23" s="67" t="str">
        <f>IF(ISBLANK(Table1[[#This Row],[5. 
Date FBE taken]]),"",IF(IFERROR((Table1[[#This Row],[1. 
Date of surgery?]]-Table1[[#This Row],[5. 
Date FBE taken]]),"")="","",IF(B23-Table1[[#This Row],[5. 
Date FBE taken]]&gt;27,"Yes","No")))</f>
        <v/>
      </c>
    </row>
    <row r="24" spans="1:22" ht="19.5" customHeight="1" x14ac:dyDescent="0.3">
      <c r="A24" s="99">
        <v>21</v>
      </c>
      <c r="B24" s="83"/>
      <c r="C24" s="3"/>
      <c r="D24" s="2"/>
      <c r="E24" s="71"/>
      <c r="F24" s="2"/>
      <c r="G24" s="9"/>
      <c r="H24" s="72" t="str">
        <f t="shared" si="0"/>
        <v/>
      </c>
      <c r="I24" s="71"/>
      <c r="J24" s="71"/>
      <c r="K24" s="4"/>
      <c r="L24" s="10"/>
      <c r="M24" s="10"/>
      <c r="N24" s="10"/>
      <c r="O24" s="11"/>
      <c r="P24" s="12"/>
      <c r="Q24" s="11"/>
      <c r="R24" s="82"/>
      <c r="S24" s="57" t="str">
        <f>IF(Table1[[#This Row],[8. 
Did the patient receive a pre-operative transfusion?]]="Yes",Table1[[#This Row],[8a. 
Pre-operative transfusion 
(Number of units?)]]*Setup!#REF!,"")</f>
        <v/>
      </c>
      <c r="T24" s="73" t="str">
        <f>IF(ISBLANK(Table1[[#This Row],[1. 
Date of surgery?]]),"",IF(AND(Table1[[#This Row],[7. 
Did the patient receive treatment for anaemia?]]="Yes",Table1[[#This Row],[9. 
For patients receiving treatment for anaemia, was Hb remeasured prior to surgery? ]]="Yes"),"Yes",""))</f>
        <v/>
      </c>
      <c r="U24" s="66" t="str">
        <f>IF(OR(ISBLANK(Table1[[#This Row],[3. 
Date of pre operative assessment?]]),ISBLANK(Table1[[#This Row],[1. 
Date of surgery?]]),ISERROR((Table1[[#This Row],[1. 
Date of surgery?]])-(Table1[[#This Row],[3. 
Date of pre operative assessment?]]))),"",(Table1[[#This Row],[1. 
Date of surgery?]])-(Table1[[#This Row],[3. 
Date of pre operative assessment?]]))</f>
        <v/>
      </c>
      <c r="V24" s="67" t="str">
        <f>IF(ISBLANK(Table1[[#This Row],[5. 
Date FBE taken]]),"",IF(IFERROR((Table1[[#This Row],[1. 
Date of surgery?]]-Table1[[#This Row],[5. 
Date FBE taken]]),"")="","",IF(B24-Table1[[#This Row],[5. 
Date FBE taken]]&gt;27,"Yes","No")))</f>
        <v/>
      </c>
    </row>
    <row r="25" spans="1:22" ht="19.5" customHeight="1" x14ac:dyDescent="0.3">
      <c r="A25" s="99">
        <v>22</v>
      </c>
      <c r="B25" s="83"/>
      <c r="C25" s="3"/>
      <c r="D25" s="2"/>
      <c r="E25" s="71"/>
      <c r="F25" s="2"/>
      <c r="G25" s="9"/>
      <c r="H25" s="72" t="str">
        <f t="shared" si="0"/>
        <v/>
      </c>
      <c r="I25" s="71"/>
      <c r="J25" s="71"/>
      <c r="K25" s="4"/>
      <c r="L25" s="10"/>
      <c r="M25" s="10"/>
      <c r="N25" s="10"/>
      <c r="O25" s="11"/>
      <c r="P25" s="12"/>
      <c r="Q25" s="11"/>
      <c r="R25" s="82"/>
      <c r="S25" s="57" t="str">
        <f>IF(Table1[[#This Row],[8. 
Did the patient receive a pre-operative transfusion?]]="Yes",Table1[[#This Row],[8a. 
Pre-operative transfusion 
(Number of units?)]]*Setup!#REF!,"")</f>
        <v/>
      </c>
      <c r="T25" s="73" t="str">
        <f>IF(ISBLANK(Table1[[#This Row],[1. 
Date of surgery?]]),"",IF(AND(Table1[[#This Row],[7. 
Did the patient receive treatment for anaemia?]]="Yes",Table1[[#This Row],[9. 
For patients receiving treatment for anaemia, was Hb remeasured prior to surgery? ]]="Yes"),"Yes",""))</f>
        <v/>
      </c>
      <c r="U25" s="66" t="str">
        <f>IF(OR(ISBLANK(Table1[[#This Row],[3. 
Date of pre operative assessment?]]),ISBLANK(Table1[[#This Row],[1. 
Date of surgery?]]),ISERROR((Table1[[#This Row],[1. 
Date of surgery?]])-(Table1[[#This Row],[3. 
Date of pre operative assessment?]]))),"",(Table1[[#This Row],[1. 
Date of surgery?]])-(Table1[[#This Row],[3. 
Date of pre operative assessment?]]))</f>
        <v/>
      </c>
      <c r="V25" s="67" t="str">
        <f>IF(ISBLANK(Table1[[#This Row],[5. 
Date FBE taken]]),"",IF(IFERROR((Table1[[#This Row],[1. 
Date of surgery?]]-Table1[[#This Row],[5. 
Date FBE taken]]),"")="","",IF(B25-Table1[[#This Row],[5. 
Date FBE taken]]&gt;27,"Yes","No")))</f>
        <v/>
      </c>
    </row>
    <row r="26" spans="1:22" ht="19.5" customHeight="1" x14ac:dyDescent="0.3">
      <c r="A26" s="99">
        <v>23</v>
      </c>
      <c r="B26" s="83"/>
      <c r="C26" s="3"/>
      <c r="D26" s="2"/>
      <c r="E26" s="71"/>
      <c r="F26" s="2"/>
      <c r="G26" s="9"/>
      <c r="H26" s="72" t="str">
        <f t="shared" si="0"/>
        <v/>
      </c>
      <c r="I26" s="71"/>
      <c r="J26" s="71"/>
      <c r="K26" s="4"/>
      <c r="L26" s="10"/>
      <c r="M26" s="10"/>
      <c r="N26" s="10"/>
      <c r="O26" s="11"/>
      <c r="P26" s="12"/>
      <c r="Q26" s="11"/>
      <c r="R26" s="82"/>
      <c r="S26" s="57" t="str">
        <f>IF(Table1[[#This Row],[8. 
Did the patient receive a pre-operative transfusion?]]="Yes",Table1[[#This Row],[8a. 
Pre-operative transfusion 
(Number of units?)]]*Setup!#REF!,"")</f>
        <v/>
      </c>
      <c r="T26" s="73" t="str">
        <f>IF(ISBLANK(Table1[[#This Row],[1. 
Date of surgery?]]),"",IF(AND(Table1[[#This Row],[7. 
Did the patient receive treatment for anaemia?]]="Yes",Table1[[#This Row],[9. 
For patients receiving treatment for anaemia, was Hb remeasured prior to surgery? ]]="Yes"),"Yes",""))</f>
        <v/>
      </c>
      <c r="U26" s="66" t="str">
        <f>IF(OR(ISBLANK(Table1[[#This Row],[3. 
Date of pre operative assessment?]]),ISBLANK(Table1[[#This Row],[1. 
Date of surgery?]]),ISERROR((Table1[[#This Row],[1. 
Date of surgery?]])-(Table1[[#This Row],[3. 
Date of pre operative assessment?]]))),"",(Table1[[#This Row],[1. 
Date of surgery?]])-(Table1[[#This Row],[3. 
Date of pre operative assessment?]]))</f>
        <v/>
      </c>
      <c r="V26" s="67" t="str">
        <f>IF(ISBLANK(Table1[[#This Row],[5. 
Date FBE taken]]),"",IF(IFERROR((Table1[[#This Row],[1. 
Date of surgery?]]-Table1[[#This Row],[5. 
Date FBE taken]]),"")="","",IF(B26-Table1[[#This Row],[5. 
Date FBE taken]]&gt;27,"Yes","No")))</f>
        <v/>
      </c>
    </row>
    <row r="27" spans="1:22" ht="19.5" customHeight="1" x14ac:dyDescent="0.3">
      <c r="A27" s="99">
        <v>24</v>
      </c>
      <c r="B27" s="83"/>
      <c r="C27" s="3"/>
      <c r="D27" s="2"/>
      <c r="E27" s="71"/>
      <c r="F27" s="2"/>
      <c r="G27" s="9"/>
      <c r="H27" s="72" t="str">
        <f t="shared" si="0"/>
        <v/>
      </c>
      <c r="I27" s="71"/>
      <c r="J27" s="71"/>
      <c r="K27" s="4"/>
      <c r="L27" s="10"/>
      <c r="M27" s="10"/>
      <c r="N27" s="10"/>
      <c r="O27" s="11"/>
      <c r="P27" s="12"/>
      <c r="Q27" s="11"/>
      <c r="R27" s="82"/>
      <c r="S27" s="57" t="str">
        <f>IF(Table1[[#This Row],[8. 
Did the patient receive a pre-operative transfusion?]]="Yes",Table1[[#This Row],[8a. 
Pre-operative transfusion 
(Number of units?)]]*Setup!#REF!,"")</f>
        <v/>
      </c>
      <c r="T27" s="73" t="str">
        <f>IF(ISBLANK(Table1[[#This Row],[1. 
Date of surgery?]]),"",IF(AND(Table1[[#This Row],[7. 
Did the patient receive treatment for anaemia?]]="Yes",Table1[[#This Row],[9. 
For patients receiving treatment for anaemia, was Hb remeasured prior to surgery? ]]="Yes"),"Yes",""))</f>
        <v/>
      </c>
      <c r="U27" s="66" t="str">
        <f>IF(OR(ISBLANK(Table1[[#This Row],[3. 
Date of pre operative assessment?]]),ISBLANK(Table1[[#This Row],[1. 
Date of surgery?]]),ISERROR((Table1[[#This Row],[1. 
Date of surgery?]])-(Table1[[#This Row],[3. 
Date of pre operative assessment?]]))),"",(Table1[[#This Row],[1. 
Date of surgery?]])-(Table1[[#This Row],[3. 
Date of pre operative assessment?]]))</f>
        <v/>
      </c>
      <c r="V27" s="67" t="str">
        <f>IF(ISBLANK(Table1[[#This Row],[5. 
Date FBE taken]]),"",IF(IFERROR((Table1[[#This Row],[1. 
Date of surgery?]]-Table1[[#This Row],[5. 
Date FBE taken]]),"")="","",IF(B27-Table1[[#This Row],[5. 
Date FBE taken]]&gt;27,"Yes","No")))</f>
        <v/>
      </c>
    </row>
    <row r="28" spans="1:22" ht="19.5" customHeight="1" x14ac:dyDescent="0.3">
      <c r="A28" s="99">
        <v>25</v>
      </c>
      <c r="B28" s="83"/>
      <c r="C28" s="3"/>
      <c r="D28" s="2"/>
      <c r="E28" s="71"/>
      <c r="F28" s="2"/>
      <c r="G28" s="9"/>
      <c r="H28" s="72" t="str">
        <f t="shared" si="0"/>
        <v/>
      </c>
      <c r="I28" s="71"/>
      <c r="J28" s="71"/>
      <c r="K28" s="4"/>
      <c r="L28" s="10"/>
      <c r="M28" s="10"/>
      <c r="N28" s="10"/>
      <c r="O28" s="11"/>
      <c r="P28" s="12"/>
      <c r="Q28" s="11"/>
      <c r="R28" s="82"/>
      <c r="S28" s="57" t="str">
        <f>IF(Table1[[#This Row],[8. 
Did the patient receive a pre-operative transfusion?]]="Yes",Table1[[#This Row],[8a. 
Pre-operative transfusion 
(Number of units?)]]*Setup!#REF!,"")</f>
        <v/>
      </c>
      <c r="T28" s="73" t="str">
        <f>IF(ISBLANK(Table1[[#This Row],[1. 
Date of surgery?]]),"",IF(AND(Table1[[#This Row],[7. 
Did the patient receive treatment for anaemia?]]="Yes",Table1[[#This Row],[9. 
For patients receiving treatment for anaemia, was Hb remeasured prior to surgery? ]]="Yes"),"Yes",""))</f>
        <v/>
      </c>
      <c r="U28" s="66" t="str">
        <f>IF(OR(ISBLANK(Table1[[#This Row],[3. 
Date of pre operative assessment?]]),ISBLANK(Table1[[#This Row],[1. 
Date of surgery?]]),ISERROR((Table1[[#This Row],[1. 
Date of surgery?]])-(Table1[[#This Row],[3. 
Date of pre operative assessment?]]))),"",(Table1[[#This Row],[1. 
Date of surgery?]])-(Table1[[#This Row],[3. 
Date of pre operative assessment?]]))</f>
        <v/>
      </c>
      <c r="V28" s="67" t="str">
        <f>IF(ISBLANK(Table1[[#This Row],[5. 
Date FBE taken]]),"",IF(IFERROR((Table1[[#This Row],[1. 
Date of surgery?]]-Table1[[#This Row],[5. 
Date FBE taken]]),"")="","",IF(B28-Table1[[#This Row],[5. 
Date FBE taken]]&gt;27,"Yes","No")))</f>
        <v/>
      </c>
    </row>
    <row r="29" spans="1:22" ht="19.5" customHeight="1" x14ac:dyDescent="0.3">
      <c r="A29" s="99">
        <v>26</v>
      </c>
      <c r="B29" s="83"/>
      <c r="C29" s="3"/>
      <c r="D29" s="2"/>
      <c r="E29" s="71"/>
      <c r="F29" s="2"/>
      <c r="G29" s="9"/>
      <c r="H29" s="72" t="str">
        <f t="shared" si="0"/>
        <v/>
      </c>
      <c r="I29" s="71"/>
      <c r="J29" s="71"/>
      <c r="K29" s="4"/>
      <c r="L29" s="10"/>
      <c r="M29" s="10"/>
      <c r="N29" s="10"/>
      <c r="O29" s="11"/>
      <c r="P29" s="12"/>
      <c r="Q29" s="11"/>
      <c r="R29" s="82"/>
      <c r="S29" s="57" t="str">
        <f>IF(Table1[[#This Row],[8. 
Did the patient receive a pre-operative transfusion?]]="Yes",Table1[[#This Row],[8a. 
Pre-operative transfusion 
(Number of units?)]]*Setup!#REF!,"")</f>
        <v/>
      </c>
      <c r="T29" s="73" t="str">
        <f>IF(ISBLANK(Table1[[#This Row],[1. 
Date of surgery?]]),"",IF(AND(Table1[[#This Row],[7. 
Did the patient receive treatment for anaemia?]]="Yes",Table1[[#This Row],[9. 
For patients receiving treatment for anaemia, was Hb remeasured prior to surgery? ]]="Yes"),"Yes",""))</f>
        <v/>
      </c>
      <c r="U29" s="66" t="str">
        <f>IF(OR(ISBLANK(Table1[[#This Row],[3. 
Date of pre operative assessment?]]),ISBLANK(Table1[[#This Row],[1. 
Date of surgery?]]),ISERROR((Table1[[#This Row],[1. 
Date of surgery?]])-(Table1[[#This Row],[3. 
Date of pre operative assessment?]]))),"",(Table1[[#This Row],[1. 
Date of surgery?]])-(Table1[[#This Row],[3. 
Date of pre operative assessment?]]))</f>
        <v/>
      </c>
      <c r="V29" s="67" t="str">
        <f>IF(ISBLANK(Table1[[#This Row],[5. 
Date FBE taken]]),"",IF(IFERROR((Table1[[#This Row],[1. 
Date of surgery?]]-Table1[[#This Row],[5. 
Date FBE taken]]),"")="","",IF(B29-Table1[[#This Row],[5. 
Date FBE taken]]&gt;27,"Yes","No")))</f>
        <v/>
      </c>
    </row>
    <row r="30" spans="1:22" ht="19.5" customHeight="1" x14ac:dyDescent="0.3">
      <c r="A30" s="99">
        <v>27</v>
      </c>
      <c r="B30" s="83"/>
      <c r="C30" s="3"/>
      <c r="D30" s="2"/>
      <c r="E30" s="71"/>
      <c r="F30" s="2"/>
      <c r="G30" s="9"/>
      <c r="H30" s="72" t="str">
        <f t="shared" si="0"/>
        <v/>
      </c>
      <c r="I30" s="71"/>
      <c r="J30" s="71"/>
      <c r="K30" s="4"/>
      <c r="L30" s="10"/>
      <c r="M30" s="10"/>
      <c r="N30" s="10"/>
      <c r="O30" s="11"/>
      <c r="P30" s="12"/>
      <c r="Q30" s="11"/>
      <c r="R30" s="82"/>
      <c r="S30" s="57" t="str">
        <f>IF(Table1[[#This Row],[8. 
Did the patient receive a pre-operative transfusion?]]="Yes",Table1[[#This Row],[8a. 
Pre-operative transfusion 
(Number of units?)]]*Setup!#REF!,"")</f>
        <v/>
      </c>
      <c r="T30" s="73" t="str">
        <f>IF(ISBLANK(Table1[[#This Row],[1. 
Date of surgery?]]),"",IF(AND(Table1[[#This Row],[7. 
Did the patient receive treatment for anaemia?]]="Yes",Table1[[#This Row],[9. 
For patients receiving treatment for anaemia, was Hb remeasured prior to surgery? ]]="Yes"),"Yes",""))</f>
        <v/>
      </c>
      <c r="U30" s="66" t="str">
        <f>IF(OR(ISBLANK(Table1[[#This Row],[3. 
Date of pre operative assessment?]]),ISBLANK(Table1[[#This Row],[1. 
Date of surgery?]]),ISERROR((Table1[[#This Row],[1. 
Date of surgery?]])-(Table1[[#This Row],[3. 
Date of pre operative assessment?]]))),"",(Table1[[#This Row],[1. 
Date of surgery?]])-(Table1[[#This Row],[3. 
Date of pre operative assessment?]]))</f>
        <v/>
      </c>
      <c r="V30" s="67" t="str">
        <f>IF(ISBLANK(Table1[[#This Row],[5. 
Date FBE taken]]),"",IF(IFERROR((Table1[[#This Row],[1. 
Date of surgery?]]-Table1[[#This Row],[5. 
Date FBE taken]]),"")="","",IF(B30-Table1[[#This Row],[5. 
Date FBE taken]]&gt;27,"Yes","No")))</f>
        <v/>
      </c>
    </row>
    <row r="31" spans="1:22" ht="19.5" customHeight="1" x14ac:dyDescent="0.3">
      <c r="A31" s="99">
        <v>28</v>
      </c>
      <c r="B31" s="83"/>
      <c r="C31" s="3"/>
      <c r="D31" s="2"/>
      <c r="E31" s="71"/>
      <c r="F31" s="2"/>
      <c r="G31" s="9"/>
      <c r="H31" s="72" t="str">
        <f t="shared" si="0"/>
        <v/>
      </c>
      <c r="I31" s="71"/>
      <c r="J31" s="71"/>
      <c r="K31" s="4"/>
      <c r="L31" s="10"/>
      <c r="M31" s="10"/>
      <c r="N31" s="10"/>
      <c r="O31" s="11"/>
      <c r="P31" s="12"/>
      <c r="Q31" s="11"/>
      <c r="R31" s="82"/>
      <c r="S31" s="57" t="str">
        <f>IF(Table1[[#This Row],[8. 
Did the patient receive a pre-operative transfusion?]]="Yes",Table1[[#This Row],[8a. 
Pre-operative transfusion 
(Number of units?)]]*Setup!#REF!,"")</f>
        <v/>
      </c>
      <c r="T31" s="73" t="str">
        <f>IF(ISBLANK(Table1[[#This Row],[1. 
Date of surgery?]]),"",IF(AND(Table1[[#This Row],[7. 
Did the patient receive treatment for anaemia?]]="Yes",Table1[[#This Row],[9. 
For patients receiving treatment for anaemia, was Hb remeasured prior to surgery? ]]="Yes"),"Yes",""))</f>
        <v/>
      </c>
      <c r="U31" s="66" t="str">
        <f>IF(OR(ISBLANK(Table1[[#This Row],[3. 
Date of pre operative assessment?]]),ISBLANK(Table1[[#This Row],[1. 
Date of surgery?]]),ISERROR((Table1[[#This Row],[1. 
Date of surgery?]])-(Table1[[#This Row],[3. 
Date of pre operative assessment?]]))),"",(Table1[[#This Row],[1. 
Date of surgery?]])-(Table1[[#This Row],[3. 
Date of pre operative assessment?]]))</f>
        <v/>
      </c>
      <c r="V31" s="67" t="str">
        <f>IF(ISBLANK(Table1[[#This Row],[5. 
Date FBE taken]]),"",IF(IFERROR((Table1[[#This Row],[1. 
Date of surgery?]]-Table1[[#This Row],[5. 
Date FBE taken]]),"")="","",IF(B31-Table1[[#This Row],[5. 
Date FBE taken]]&gt;27,"Yes","No")))</f>
        <v/>
      </c>
    </row>
    <row r="32" spans="1:22" ht="19.5" customHeight="1" x14ac:dyDescent="0.3">
      <c r="A32" s="99">
        <v>29</v>
      </c>
      <c r="B32" s="83"/>
      <c r="C32" s="3"/>
      <c r="D32" s="2"/>
      <c r="E32" s="71"/>
      <c r="F32" s="2"/>
      <c r="G32" s="9"/>
      <c r="H32" s="72" t="str">
        <f t="shared" si="0"/>
        <v/>
      </c>
      <c r="I32" s="71"/>
      <c r="J32" s="71"/>
      <c r="K32" s="4"/>
      <c r="L32" s="10"/>
      <c r="M32" s="10"/>
      <c r="N32" s="10"/>
      <c r="O32" s="11"/>
      <c r="P32" s="12"/>
      <c r="Q32" s="11"/>
      <c r="R32" s="82"/>
      <c r="S32" s="57" t="str">
        <f>IF(Table1[[#This Row],[8. 
Did the patient receive a pre-operative transfusion?]]="Yes",Table1[[#This Row],[8a. 
Pre-operative transfusion 
(Number of units?)]]*Setup!#REF!,"")</f>
        <v/>
      </c>
      <c r="T32" s="73" t="str">
        <f>IF(ISBLANK(Table1[[#This Row],[1. 
Date of surgery?]]),"",IF(AND(Table1[[#This Row],[7. 
Did the patient receive treatment for anaemia?]]="Yes",Table1[[#This Row],[9. 
For patients receiving treatment for anaemia, was Hb remeasured prior to surgery? ]]="Yes"),"Yes",""))</f>
        <v/>
      </c>
      <c r="U32" s="66" t="str">
        <f>IF(OR(ISBLANK(Table1[[#This Row],[3. 
Date of pre operative assessment?]]),ISBLANK(Table1[[#This Row],[1. 
Date of surgery?]]),ISERROR((Table1[[#This Row],[1. 
Date of surgery?]])-(Table1[[#This Row],[3. 
Date of pre operative assessment?]]))),"",(Table1[[#This Row],[1. 
Date of surgery?]])-(Table1[[#This Row],[3. 
Date of pre operative assessment?]]))</f>
        <v/>
      </c>
      <c r="V32" s="67" t="str">
        <f>IF(ISBLANK(Table1[[#This Row],[5. 
Date FBE taken]]),"",IF(IFERROR((Table1[[#This Row],[1. 
Date of surgery?]]-Table1[[#This Row],[5. 
Date FBE taken]]),"")="","",IF(B32-Table1[[#This Row],[5. 
Date FBE taken]]&gt;27,"Yes","No")))</f>
        <v/>
      </c>
    </row>
    <row r="33" spans="1:22" ht="19.5" customHeight="1" thickBot="1" x14ac:dyDescent="0.35">
      <c r="A33" s="100">
        <v>30</v>
      </c>
      <c r="B33" s="84"/>
      <c r="C33" s="85"/>
      <c r="D33" s="86"/>
      <c r="E33" s="87"/>
      <c r="F33" s="86"/>
      <c r="G33" s="88"/>
      <c r="H33" s="89" t="str">
        <f t="shared" si="0"/>
        <v/>
      </c>
      <c r="I33" s="87"/>
      <c r="J33" s="87"/>
      <c r="K33" s="90"/>
      <c r="L33" s="91"/>
      <c r="M33" s="91"/>
      <c r="N33" s="91"/>
      <c r="O33" s="92"/>
      <c r="P33" s="93"/>
      <c r="Q33" s="92"/>
      <c r="R33" s="94"/>
      <c r="S33" s="57" t="str">
        <f>IF(Table1[[#This Row],[8. 
Did the patient receive a pre-operative transfusion?]]="Yes",Table1[[#This Row],[8a. 
Pre-operative transfusion 
(Number of units?)]]*Setup!#REF!,"")</f>
        <v/>
      </c>
      <c r="T33" s="73" t="str">
        <f>IF(ISBLANK(Table1[[#This Row],[1. 
Date of surgery?]]),"",IF(Table1[[#This Row],[8. 
Did the patient receive a pre-operative transfusion?]] &lt;&gt;"Yes","n/a",IF(AND(Table1[[#This Row],[5a. 
Were FBE results available timely prior to scheduled surgery date.]]="Yes",(Table1[[#This Row],[6. Met anaemia status
]])="yes",Table1[[#This Row],[7. 
Did the patient receive treatment for anaemia?]]  ="Yes",Table1[[#This Row],[8. 
Did the patient receive a pre-operative transfusion?]]="yes"
),"Yes","No")))</f>
        <v/>
      </c>
      <c r="U33" s="66" t="str">
        <f>IF(OR(ISBLANK(Table1[[#This Row],[3. 
Date of pre operative assessment?]]),ISBLANK(Table1[[#This Row],[1. 
Date of surgery?]]),ISERROR((Table1[[#This Row],[1. 
Date of surgery?]])-(Table1[[#This Row],[3. 
Date of pre operative assessment?]]))),"",(Table1[[#This Row],[1. 
Date of surgery?]])-(Table1[[#This Row],[3. 
Date of pre operative assessment?]]))</f>
        <v/>
      </c>
      <c r="V33" s="67" t="str">
        <f>IF(ISBLANK(Table1[[#This Row],[5. 
Date FBE taken]]),"",IF(IFERROR((Table1[[#This Row],[1. 
Date of surgery?]]-Table1[[#This Row],[5. 
Date FBE taken]]),"")="","",IF(B33-Table1[[#This Row],[5. 
Date FBE taken]]&gt;27,"Yes","No")))</f>
        <v/>
      </c>
    </row>
    <row r="34" spans="1:22" ht="19.5" hidden="1" customHeight="1" x14ac:dyDescent="0.3">
      <c r="A34" s="14"/>
      <c r="B34" s="97" t="str">
        <f>Results!B3</f>
        <v>Audit Lead Name:</v>
      </c>
      <c r="C34" s="14" t="str">
        <f>Results!C3</f>
        <v/>
      </c>
      <c r="D34" s="14"/>
      <c r="E34" s="14"/>
      <c r="F34" s="97" t="str">
        <f>Results!B4</f>
        <v>Date of Report:</v>
      </c>
      <c r="G34" s="14" t="str">
        <f ca="1">Results!C4</f>
        <v>16-July-2020</v>
      </c>
      <c r="H34" s="98"/>
      <c r="I34" s="97" t="str">
        <f>Results!B5</f>
        <v>Audit Date Range:</v>
      </c>
      <c r="J34" s="14" t="str">
        <f>Results!C5</f>
        <v>1-Jan-2020 to 1-Dec-2020</v>
      </c>
      <c r="K34" s="14"/>
      <c r="L34" s="14"/>
      <c r="M34" s="97" t="str">
        <f>Results!B6</f>
        <v>Audit Area:</v>
      </c>
      <c r="N34" s="168" t="str">
        <f>Results!C6</f>
        <v>ICU</v>
      </c>
      <c r="O34" s="168"/>
      <c r="P34" s="168"/>
      <c r="Q34" s="168"/>
      <c r="R34" s="168"/>
    </row>
    <row r="35" spans="1:22" s="13" customFormat="1" ht="13" hidden="1" thickBot="1" x14ac:dyDescent="0.3">
      <c r="A35" s="39" t="s">
        <v>20</v>
      </c>
      <c r="B35" s="95">
        <f t="shared" ref="B35:E35" si="1">COUNTA(B4:B33)</f>
        <v>0</v>
      </c>
      <c r="C35" s="95">
        <f t="shared" si="1"/>
        <v>0</v>
      </c>
      <c r="D35" s="95">
        <f t="shared" si="1"/>
        <v>0</v>
      </c>
      <c r="E35" s="95">
        <f t="shared" si="1"/>
        <v>0</v>
      </c>
      <c r="F35" s="95">
        <f>COUNTA(G4:G33)</f>
        <v>0</v>
      </c>
      <c r="G35" s="95">
        <f>COUNTA(F4:F33)</f>
        <v>0</v>
      </c>
      <c r="H35" s="95">
        <f>COUNTA(H4:H33)</f>
        <v>30</v>
      </c>
      <c r="I35" s="95">
        <f>COUNTIF(I4:I33,"yes")</f>
        <v>0</v>
      </c>
      <c r="J35" s="95">
        <f>COUNTIF(J4:J33,"yes")</f>
        <v>0</v>
      </c>
      <c r="K35" s="95">
        <f>COUNTA(K4:K33)</f>
        <v>0</v>
      </c>
      <c r="L35" s="95">
        <f>COUNTIF(L4:L33,"yes")</f>
        <v>0</v>
      </c>
      <c r="M35" s="95">
        <f>COUNTIF(M4:M33,"yes")</f>
        <v>0</v>
      </c>
      <c r="N35" s="95">
        <f>COUNTIF(N4:N33,"yes")</f>
        <v>0</v>
      </c>
      <c r="O35" s="95">
        <f>COUNTIF(O4:O33,"yes")</f>
        <v>0</v>
      </c>
      <c r="P35" s="95">
        <f>COUNTA(P4:P33)</f>
        <v>0</v>
      </c>
      <c r="Q35" s="95">
        <f>COUNTIF(Q4:Q33,"yes")</f>
        <v>0</v>
      </c>
      <c r="R35" s="96">
        <f>COUNTA(R4:R33)</f>
        <v>0</v>
      </c>
      <c r="S35" s="68">
        <f>SUM(S4:S33)</f>
        <v>0</v>
      </c>
      <c r="T35" s="69">
        <f>COUNTIF(T4:T33,"yes")</f>
        <v>0</v>
      </c>
      <c r="U35" s="69">
        <f>COUNTIF(U4:U33,"&gt;=0")</f>
        <v>0</v>
      </c>
      <c r="V35" s="70">
        <f>COUNTIF(V4:V33,"yes")</f>
        <v>0</v>
      </c>
    </row>
    <row r="36" spans="1:22" s="13" customFormat="1" hidden="1" x14ac:dyDescent="0.25">
      <c r="A36" s="39" t="s">
        <v>19</v>
      </c>
      <c r="B36" s="40"/>
      <c r="C36" s="40"/>
      <c r="D36" s="40"/>
      <c r="E36" s="40"/>
      <c r="F36" s="40">
        <v>20</v>
      </c>
      <c r="G36" s="40"/>
      <c r="H36" s="117">
        <f>Results!H18</f>
        <v>120</v>
      </c>
      <c r="I36" s="40"/>
      <c r="J36" s="40"/>
      <c r="K36" s="40"/>
      <c r="L36" s="40"/>
      <c r="M36" s="40"/>
      <c r="N36" s="40"/>
      <c r="O36" s="40"/>
      <c r="P36" s="40">
        <v>1</v>
      </c>
      <c r="Q36" s="40"/>
      <c r="R36" s="40">
        <v>20</v>
      </c>
      <c r="S36" s="40"/>
      <c r="T36" s="43"/>
      <c r="U36" s="40">
        <v>1</v>
      </c>
      <c r="V36" s="40"/>
    </row>
    <row r="37" spans="1:22" s="13" customFormat="1" ht="13" hidden="1" thickBot="1" x14ac:dyDescent="0.3">
      <c r="A37" s="39" t="s">
        <v>18</v>
      </c>
      <c r="B37" s="64">
        <f ca="1">NOW()</f>
        <v>44028.619236226848</v>
      </c>
      <c r="C37" s="41"/>
      <c r="D37" s="65">
        <f ca="1">NOW()</f>
        <v>44028.619236226848</v>
      </c>
      <c r="E37" s="65"/>
      <c r="F37" s="41">
        <v>190</v>
      </c>
      <c r="G37" s="65">
        <f ca="1">NOW()</f>
        <v>44028.619236226848</v>
      </c>
      <c r="H37" s="118">
        <f>Results!H19</f>
        <v>130</v>
      </c>
      <c r="I37" s="41"/>
      <c r="J37" s="41"/>
      <c r="K37" s="64">
        <f ca="1">NOW()</f>
        <v>44028.619236226848</v>
      </c>
      <c r="L37" s="41"/>
      <c r="M37" s="41"/>
      <c r="N37" s="41"/>
      <c r="O37" s="41"/>
      <c r="P37" s="41">
        <v>25</v>
      </c>
      <c r="Q37" s="41"/>
      <c r="R37" s="41">
        <v>190</v>
      </c>
      <c r="S37" s="41"/>
      <c r="T37" s="41"/>
      <c r="U37" s="41">
        <v>365</v>
      </c>
      <c r="V37" s="41"/>
    </row>
    <row r="38" spans="1:22" s="13" customFormat="1" hidden="1" x14ac:dyDescent="0.25">
      <c r="A38" s="39" t="s">
        <v>21</v>
      </c>
      <c r="B38" s="40"/>
      <c r="C38" s="40" t="s">
        <v>12</v>
      </c>
      <c r="D38" s="40"/>
      <c r="E38" s="40" t="s">
        <v>4</v>
      </c>
      <c r="F38" s="40"/>
      <c r="G38" s="40"/>
      <c r="H38" s="40" t="s">
        <v>4</v>
      </c>
      <c r="I38" s="40" t="s">
        <v>4</v>
      </c>
      <c r="J38" s="40" t="s">
        <v>4</v>
      </c>
      <c r="K38" s="40"/>
      <c r="L38" s="40" t="s">
        <v>4</v>
      </c>
      <c r="M38" s="40" t="s">
        <v>4</v>
      </c>
      <c r="N38" s="40" t="s">
        <v>4</v>
      </c>
      <c r="O38" s="40" t="s">
        <v>4</v>
      </c>
      <c r="P38" s="40"/>
      <c r="Q38" s="40" t="s">
        <v>4</v>
      </c>
      <c r="R38" s="40"/>
      <c r="S38" s="40"/>
      <c r="T38" s="58" t="s">
        <v>4</v>
      </c>
      <c r="U38" s="40"/>
      <c r="V38" s="40" t="s">
        <v>4</v>
      </c>
    </row>
    <row r="39" spans="1:22" s="13" customFormat="1" hidden="1" x14ac:dyDescent="0.25">
      <c r="A39" s="39" t="s">
        <v>22</v>
      </c>
      <c r="B39" s="42"/>
      <c r="C39" s="42" t="s">
        <v>13</v>
      </c>
      <c r="D39" s="42"/>
      <c r="E39" s="42" t="s">
        <v>5</v>
      </c>
      <c r="F39" s="42"/>
      <c r="G39" s="42"/>
      <c r="H39" s="42" t="s">
        <v>5</v>
      </c>
      <c r="I39" s="42" t="s">
        <v>5</v>
      </c>
      <c r="J39" s="42" t="s">
        <v>5</v>
      </c>
      <c r="K39" s="42"/>
      <c r="L39" s="42"/>
      <c r="M39" s="42"/>
      <c r="N39" s="42"/>
      <c r="O39" s="42" t="s">
        <v>5</v>
      </c>
      <c r="P39" s="42"/>
      <c r="Q39" s="42" t="s">
        <v>5</v>
      </c>
      <c r="R39" s="42"/>
      <c r="S39" s="42"/>
      <c r="T39" s="59" t="s">
        <v>5</v>
      </c>
      <c r="U39" s="42"/>
      <c r="V39" s="42" t="s">
        <v>5</v>
      </c>
    </row>
    <row r="40" spans="1:22" s="13" customFormat="1" hidden="1" x14ac:dyDescent="0.25">
      <c r="A40" s="39" t="s">
        <v>23</v>
      </c>
      <c r="B40" s="42"/>
      <c r="C40" s="42"/>
      <c r="D40" s="42"/>
      <c r="E40" s="42"/>
      <c r="F40" s="42"/>
      <c r="G40" s="42"/>
      <c r="H40" s="42" t="s">
        <v>63</v>
      </c>
      <c r="I40" s="42"/>
      <c r="J40" s="42"/>
      <c r="K40" s="42"/>
      <c r="L40" s="42"/>
      <c r="M40" s="42"/>
      <c r="N40" s="42"/>
      <c r="O40" s="42"/>
      <c r="P40" s="42"/>
      <c r="Q40" s="42"/>
      <c r="R40" s="42"/>
      <c r="S40" s="42"/>
      <c r="T40" s="59" t="s">
        <v>63</v>
      </c>
      <c r="U40" s="42"/>
      <c r="V40" s="42"/>
    </row>
    <row r="41" spans="1:22" s="13" customFormat="1" hidden="1" x14ac:dyDescent="0.25">
      <c r="A41" s="43"/>
      <c r="B41" s="42"/>
      <c r="C41" s="42"/>
      <c r="D41" s="42"/>
      <c r="E41" s="42"/>
      <c r="F41" s="42"/>
      <c r="G41" s="42"/>
      <c r="H41" s="42"/>
      <c r="I41" s="42"/>
      <c r="J41" s="42"/>
      <c r="K41" s="42"/>
      <c r="L41" s="42"/>
      <c r="M41" s="42"/>
      <c r="N41" s="42"/>
      <c r="O41" s="42"/>
      <c r="P41" s="42"/>
      <c r="Q41" s="42"/>
      <c r="R41" s="42"/>
      <c r="S41" s="42"/>
      <c r="T41" s="59" t="s">
        <v>69</v>
      </c>
      <c r="U41" s="42"/>
      <c r="V41" s="42"/>
    </row>
    <row r="42" spans="1:22" s="13" customFormat="1" ht="13" hidden="1" thickBot="1" x14ac:dyDescent="0.3">
      <c r="A42" s="43"/>
      <c r="B42" s="42"/>
      <c r="C42" s="41"/>
      <c r="D42" s="41"/>
      <c r="E42" s="41"/>
      <c r="F42" s="41"/>
      <c r="G42" s="41"/>
      <c r="H42" s="41"/>
      <c r="I42" s="41"/>
      <c r="J42" s="41"/>
      <c r="K42" s="41"/>
      <c r="L42" s="41"/>
      <c r="M42" s="41"/>
      <c r="N42" s="41"/>
      <c r="O42" s="41"/>
      <c r="P42" s="41"/>
      <c r="Q42" s="41"/>
      <c r="R42" s="41"/>
      <c r="S42" s="41"/>
      <c r="T42" s="60"/>
      <c r="U42" s="41"/>
      <c r="V42" s="41"/>
    </row>
    <row r="43" spans="1:22" s="13" customFormat="1" ht="25" hidden="1" x14ac:dyDescent="0.5">
      <c r="A43" s="167" t="s">
        <v>47</v>
      </c>
      <c r="B43" s="167"/>
      <c r="C43" s="167"/>
      <c r="D43" s="167"/>
      <c r="E43" s="167"/>
      <c r="F43" s="167"/>
      <c r="G43" s="167"/>
      <c r="H43" s="167"/>
      <c r="I43" s="167"/>
      <c r="J43" s="167"/>
      <c r="K43" s="167"/>
      <c r="L43" s="167"/>
      <c r="M43" s="167"/>
      <c r="N43" s="167"/>
      <c r="O43" s="167"/>
      <c r="P43" s="167"/>
      <c r="Q43" s="167"/>
      <c r="R43" s="167"/>
      <c r="S43" s="167"/>
      <c r="T43" s="43"/>
      <c r="U43" s="43"/>
      <c r="V43" s="43"/>
    </row>
    <row r="44" spans="1:22" x14ac:dyDescent="0.25">
      <c r="F44" s="6"/>
      <c r="G44" s="6"/>
      <c r="K44" s="7"/>
      <c r="L44" s="7"/>
      <c r="M44" s="14"/>
      <c r="N44" s="76"/>
      <c r="O44" s="76"/>
      <c r="P44" s="76"/>
      <c r="Q44" s="76"/>
      <c r="R44" s="77"/>
      <c r="S44" s="78"/>
    </row>
    <row r="45" spans="1:22" x14ac:dyDescent="0.25">
      <c r="B45" s="80"/>
      <c r="C45" s="79" t="s">
        <v>91</v>
      </c>
      <c r="E45" s="6"/>
      <c r="F45" s="13"/>
      <c r="G45" s="6"/>
      <c r="H45" s="81"/>
      <c r="I45" s="79" t="s">
        <v>90</v>
      </c>
      <c r="N45" s="6"/>
    </row>
    <row r="46" spans="1:22" ht="15.75" customHeight="1" x14ac:dyDescent="0.25">
      <c r="F46" s="6"/>
      <c r="G46" s="6"/>
      <c r="K46" s="7"/>
      <c r="L46" s="7"/>
      <c r="N46" s="14"/>
      <c r="O46" s="14"/>
      <c r="P46" s="14"/>
      <c r="Q46" s="14"/>
      <c r="R46" s="14"/>
    </row>
  </sheetData>
  <sheetProtection algorithmName="SHA-512" hashValue="lLKTQl+gBLnKVekvr4s76GEVEJjNJU0M8NNGhQca9tOvn0zbDnslNkw091PLC+QQOcqI3lFqTlhJt90hVRLSdw==" saltValue="EFACvB1BrmchwVG2kDiZNQ==" spinCount="100000" sheet="1" selectLockedCells="1"/>
  <mergeCells count="2">
    <mergeCell ref="A43:S43"/>
    <mergeCell ref="N34:R34"/>
  </mergeCells>
  <phoneticPr fontId="2" type="noConversion"/>
  <conditionalFormatting sqref="C5:C33">
    <cfRule type="expression" dxfId="63" priority="21">
      <formula>AND($B5&lt;&gt;"",AND($C5&lt;&gt;"M",$C5&lt;&gt;"F"),$C5="")</formula>
    </cfRule>
  </conditionalFormatting>
  <conditionalFormatting sqref="J5:J33">
    <cfRule type="expression" dxfId="62" priority="31">
      <formula>OR(H5="No",H5="n/a")</formula>
    </cfRule>
  </conditionalFormatting>
  <conditionalFormatting sqref="K5:N33">
    <cfRule type="expression" dxfId="61" priority="32">
      <formula>OR($H5="no",$H5="n/a",$J5="No")</formula>
    </cfRule>
  </conditionalFormatting>
  <conditionalFormatting sqref="H5:H33">
    <cfRule type="expression" dxfId="60" priority="30">
      <formula>OR(U5="No",U5="n/a")</formula>
    </cfRule>
  </conditionalFormatting>
  <conditionalFormatting sqref="L5:N33">
    <cfRule type="expression" dxfId="59" priority="67">
      <formula>AND(OR($K5&lt;&gt;"",$J5="yes"),$L5&lt;&gt;"yes",$M5&lt;&gt;"yes",$N5&lt;&gt;"Yes")</formula>
    </cfRule>
  </conditionalFormatting>
  <conditionalFormatting sqref="Q5:Q33">
    <cfRule type="expression" dxfId="58" priority="101">
      <formula>AND($B5&lt;&gt;"",$J5&lt;&gt;"Yes")</formula>
    </cfRule>
    <cfRule type="expression" dxfId="57" priority="102">
      <formula>AND($J5="Yes",ISBLANK($Q5))</formula>
    </cfRule>
  </conditionalFormatting>
  <conditionalFormatting sqref="P5:P33">
    <cfRule type="expression" dxfId="56" priority="99">
      <formula>$O5="No"</formula>
    </cfRule>
    <cfRule type="expression" dxfId="55" priority="100">
      <formula>AND(NOT(ISBLANK($B5)),$O5="yes",OR(ISBLANK($P5),$P5=0))</formula>
    </cfRule>
  </conditionalFormatting>
  <conditionalFormatting sqref="K5:K33">
    <cfRule type="expression" dxfId="54" priority="37">
      <formula>AND($J5="Yes",OR( $K5="",$K5&lt;$D5,$K5&gt;$B5))</formula>
    </cfRule>
  </conditionalFormatting>
  <conditionalFormatting sqref="O5:O33">
    <cfRule type="expression" dxfId="53" priority="98">
      <formula>AND($B5&lt;&gt;"",OR( AND($H5&lt;&gt;"No",$O5=""), AND($O5="yes",$H5&lt;&gt;"yes")))</formula>
    </cfRule>
  </conditionalFormatting>
  <conditionalFormatting sqref="F5:F33">
    <cfRule type="expression" dxfId="52" priority="27">
      <formula>AND($B5&lt;&gt;"",$D5&lt;&gt;"",$G5&lt;&gt;"",OR($F5&gt;$B5,$F5&lt;($D5-180),$F5=""))</formula>
    </cfRule>
  </conditionalFormatting>
  <conditionalFormatting sqref="G5:G33">
    <cfRule type="expression" dxfId="51" priority="29">
      <formula>AND($B5&lt;&gt;"",$D5&lt;&gt;"",OR($G5="",$G5&lt;$F$36,$G5&gt;$F$37))</formula>
    </cfRule>
  </conditionalFormatting>
  <conditionalFormatting sqref="R5:R33">
    <cfRule type="expression" dxfId="50" priority="103">
      <formula>AND($B5&lt;&gt;"",$Q5&lt;&gt;"Yes")</formula>
    </cfRule>
    <cfRule type="expression" dxfId="49" priority="104">
      <formula>AND($B5&lt;&gt;"",$Q5="yes",OR($R5="",AND($G5&lt;&gt;"",$G5&gt;$R5, $R5&gt;R$37),AND($G5="",R$36&gt;$R5, $R5&gt;R$37)))</formula>
    </cfRule>
  </conditionalFormatting>
  <conditionalFormatting sqref="E5:G33 I5:I33">
    <cfRule type="expression" dxfId="48" priority="24">
      <formula>AND($B5&lt;&gt;"",$D5="")</formula>
    </cfRule>
  </conditionalFormatting>
  <conditionalFormatting sqref="E5:E33">
    <cfRule type="expression" dxfId="47" priority="25">
      <formula>AND($B5&lt;&gt;"",$D5&lt;&gt;"",OR($E5="",AND($E5&lt;&gt;"Yes",$E5&lt;&gt;"No")))</formula>
    </cfRule>
  </conditionalFormatting>
  <conditionalFormatting sqref="C4">
    <cfRule type="expression" dxfId="46" priority="2">
      <formula>AND($B4&lt;&gt;"",AND($C4&lt;&gt;"M",$C4&lt;&gt;"F"),$C4="")</formula>
    </cfRule>
  </conditionalFormatting>
  <conditionalFormatting sqref="J4">
    <cfRule type="expression" dxfId="45" priority="9">
      <formula>OR(H4="No",H4="n/a")</formula>
    </cfRule>
  </conditionalFormatting>
  <conditionalFormatting sqref="K4:N4">
    <cfRule type="expression" dxfId="44" priority="10">
      <formula>OR($H4="no",$H4="n/a",$J4="No")</formula>
    </cfRule>
  </conditionalFormatting>
  <conditionalFormatting sqref="H4">
    <cfRule type="expression" dxfId="43" priority="8">
      <formula>OR(U4="No",U4="n/a")</formula>
    </cfRule>
  </conditionalFormatting>
  <conditionalFormatting sqref="L4:N4">
    <cfRule type="expression" dxfId="42" priority="12">
      <formula>AND(OR($K4&lt;&gt;"",$J4="yes"),$L4&lt;&gt;"yes",$M4&lt;&gt;"yes",$N4&lt;&gt;"Yes")</formula>
    </cfRule>
  </conditionalFormatting>
  <conditionalFormatting sqref="Q4">
    <cfRule type="expression" dxfId="41" priority="16">
      <formula>AND($B4&lt;&gt;"",$J4&lt;&gt;"Yes")</formula>
    </cfRule>
    <cfRule type="expression" dxfId="40" priority="17">
      <formula>AND($J4="Yes",ISBLANK($Q4))</formula>
    </cfRule>
  </conditionalFormatting>
  <conditionalFormatting sqref="P4">
    <cfRule type="expression" dxfId="39" priority="14">
      <formula>$O4="No"</formula>
    </cfRule>
    <cfRule type="expression" dxfId="38" priority="15">
      <formula>AND(NOT(ISBLANK($B4)),$O4="yes",OR(ISBLANK($P4),$P4=0))</formula>
    </cfRule>
  </conditionalFormatting>
  <conditionalFormatting sqref="K4">
    <cfRule type="expression" dxfId="37" priority="11">
      <formula>AND($J4="Yes",OR( $K4="",$K4&lt;$D4,$K4&gt;$B4))</formula>
    </cfRule>
  </conditionalFormatting>
  <conditionalFormatting sqref="O4">
    <cfRule type="expression" dxfId="36" priority="13">
      <formula>AND($B4&lt;&gt;"",OR( AND($H4&lt;&gt;"No",$O4=""), AND($O4="yes",$H4&lt;&gt;"yes")))</formula>
    </cfRule>
  </conditionalFormatting>
  <conditionalFormatting sqref="F4">
    <cfRule type="expression" dxfId="35" priority="6">
      <formula>AND($B4&lt;&gt;"",$D4&lt;&gt;"",$G4&lt;&gt;"",OR($F4&gt;$B4,$F4&lt;($D4-180),$F4=""))</formula>
    </cfRule>
  </conditionalFormatting>
  <conditionalFormatting sqref="G4">
    <cfRule type="expression" dxfId="34" priority="7">
      <formula>AND($B4&lt;&gt;"",$D4&lt;&gt;"",OR($G4="",$G4&lt;$F$36,$G4&gt;$F$37))</formula>
    </cfRule>
  </conditionalFormatting>
  <conditionalFormatting sqref="R4">
    <cfRule type="expression" dxfId="33" priority="18">
      <formula>AND($B4&lt;&gt;"",$Q4&lt;&gt;"Yes")</formula>
    </cfRule>
    <cfRule type="expression" dxfId="32" priority="19">
      <formula>AND($B4&lt;&gt;"",$Q4="yes",OR($R4="",AND($G4&lt;&gt;"",$G4&gt;$R4, $R4&gt;R$37),AND($G4="",R$36&gt;$R4, $R4&gt;R$37)))</formula>
    </cfRule>
  </conditionalFormatting>
  <conditionalFormatting sqref="E4:G4 I4">
    <cfRule type="expression" dxfId="31" priority="4">
      <formula>AND($B4&lt;&gt;"",$D4="")</formula>
    </cfRule>
  </conditionalFormatting>
  <conditionalFormatting sqref="E4">
    <cfRule type="expression" dxfId="30" priority="5">
      <formula>AND($B4&lt;&gt;"",$D4&lt;&gt;"",OR($E4="",AND($E4&lt;&gt;"Yes",$E4&lt;&gt;"No")))</formula>
    </cfRule>
  </conditionalFormatting>
  <dataValidations xWindow="871" yWindow="717" count="21">
    <dataValidation type="list" allowBlank="1" showInputMessage="1" showErrorMessage="1" errorTitle="7d. OtherTreatment ERROR" error="Enter or select 'Yes' or leave blank" promptTitle="7d. Other Treatment given" prompt="Select or enter 'Yes' if the patient was given treatments OTHER than oral or IV iron for their anaemia. (e.g. Could include iron studies (ferritin) or B12 Folate haematology referral but does NOT include transfusion)" sqref="N4:N33">
      <formula1>"Yes"</formula1>
    </dataValidation>
    <dataValidation operator="lessThan" allowBlank="1" showInputMessage="1" showErrorMessage="1" sqref="U4:U33"/>
    <dataValidation type="date" operator="lessThan" allowBlank="1" showInputMessage="1" showErrorMessage="1" errorTitle="Pre-Op Assessment date" error="Preoperative Clinic date must be BEFORE Surgery date" promptTitle="3. Preop Assessment Clinic date" prompt="What was the date the patient attended the preop assessment clinic. _x000a_(Leave blank if patient did not attend)" sqref="D5:D33">
      <formula1>B5-1</formula1>
    </dataValidation>
    <dataValidation type="date" errorStyle="warning" allowBlank="1" showInputMessage="1" showErrorMessage="1" errorTitle="Date FBE taken" error="Date must be between Preop Clinic and Surgery dates" promptTitle="5. What date was the FBE taken?" prompt="Enter the date the Full Blood Evaluation was taken. (Date must be between Preop Clinic and Surgery dates)" sqref="F4:F33">
      <formula1>$D4</formula1>
      <formula2>$B4</formula2>
    </dataValidation>
    <dataValidation type="date" errorStyle="warning" allowBlank="1" showInputMessage="1" showErrorMessage="1" errorTitle="Treatment Date" error="Date is either before date of Pre-op clinic or after scheduled surgery date." promptTitle="7a. Date treatment commenced" prompt="Enter the date the non-transfusion anaemia treatment started." sqref="K4:K33">
      <formula1>$D4</formula1>
      <formula2>$B4</formula2>
    </dataValidation>
    <dataValidation type="list" errorStyle="warning" allowBlank="1" showInputMessage="1" showErrorMessage="1" errorTitle="7. Patient treated for Anaemia" error="Enter 'Yes' or 'No' only." promptTitle="7. Patient treated for Anaemia" prompt="Did the patient receive any non-transfusive treatment(s) for anaemia? (Enter Yes/No)" sqref="J4:J33">
      <formula1>$J$38:$J$39</formula1>
    </dataValidation>
    <dataValidation type="list" allowBlank="1" showInputMessage="1" showErrorMessage="1" errorTitle="8. Preop transfusion ERROR" error="Must answer 'Yes' or 'No'" promptTitle="8. Preoperative Transfusion?" prompt="Did the patient recieve a PRE-operative transfusion? (Answer Yes/No)" sqref="O4:O33">
      <formula1>$O$38:$O$39</formula1>
    </dataValidation>
    <dataValidation type="whole" errorStyle="warning" allowBlank="1" showInputMessage="1" showErrorMessage="1" errorTitle="4. Patient preop Hb" error="The value entered seems odd, are you sure it is in g/L? Check your units." promptTitle="5. What was the Hb at the clinic" prompt="Enter the Hb in g/L measured at the preop assessment clinic. (Leave blank if not recorded or unknown)" sqref="G4:G33">
      <formula1>F$36</formula1>
      <formula2>F$37</formula2>
    </dataValidation>
    <dataValidation type="whole" errorStyle="warning" allowBlank="1" showInputMessage="1" showErrorMessage="1" errorTitle="8a. Units Transfused ERROR" error="Check value entered, it seems odd!" promptTitle="8a. Units Transfused Pre-op" prompt="How many units were transfused preoperatively? (leave blank if zero)" sqref="P4:P33">
      <formula1>P$36</formula1>
      <formula2>P$37</formula2>
    </dataValidation>
    <dataValidation type="list" errorStyle="warning" allowBlank="1" showInputMessage="1" showErrorMessage="1" errorTitle="9. Hb remeasured?" error="Answer Yes/No or leave blank" promptTitle="9. Post Treatment Hb remeasured?" prompt="Prior to surgery, and only for patients receiving treatment for anaemia, was the Hb remeasured? (Answer Yes/No or leave blank)" sqref="Q4:Q33">
      <formula1>$Q$38:$Q$42</formula1>
    </dataValidation>
    <dataValidation type="date" allowBlank="1" showInputMessage="1" showErrorMessage="1" errorTitle="Pre-Op Assessment date" error="Preoperative Clinic date must be BEFORE Surgery date" promptTitle="3. Preop Assessment Clinic date" prompt="What was the date the patient attended the preop assessment clinic. _x000a_(Leave blank if patient did not attend)" sqref="D4">
      <formula1>$B4-180</formula1>
      <formula2>$B4-1</formula2>
    </dataValidation>
    <dataValidation type="list" allowBlank="1" showInputMessage="1" showErrorMessage="1" errorTitle="Pt Gender error" error="Gender of Pt has not been entered correctly. Enter 'M' or 'F' only!" promptTitle="2. Pt Gender" prompt="Enter the patient's gender as 'M' or 'F'. (This is required for the clinical assessment of Anaemia)" sqref="C4:C33">
      <formula1>$C$38:$C$39</formula1>
    </dataValidation>
    <dataValidation allowBlank="1" showInputMessage="1" promptTitle="6. Assessing Anaemia." prompt="No entry required, _x000a_This is a calculated field, the answers entered to the left are used to indicate the patient was clinically anaemic at assessment." sqref="H4:H33"/>
    <dataValidation type="list" allowBlank="1" showInputMessage="1" showErrorMessage="1" errorTitle="6a. Was Anaemia documented?" error="Answer Yes/No only" promptTitle="6a. Was Anaemia documented?" prompt="Did the clinical documentation record the patient as anaemic before surgery? (Enter Yes/No or leave blank if no preoperative assessment)" sqref="I4:I33">
      <formula1>$I$38:$I$39</formula1>
    </dataValidation>
    <dataValidation type="list" allowBlank="1" showInputMessage="1" showErrorMessage="1" errorTitle="7b. Oral Iron ERROR" error="Select or enter 'Yes' or leave blank" promptTitle="7b. Oral Iron given" prompt="Select or enter 'Yes' if the patient was given oral iron therapy for treatment of anaemia." sqref="L4:L33">
      <formula1>"Yes"</formula1>
    </dataValidation>
    <dataValidation type="list" allowBlank="1" showInputMessage="1" showErrorMessage="1" errorTitle="7c. IV Iron ERROR" error="Select or enter 'Yes' or leave blank." promptTitle="7c. IV Iron given" prompt="Select or enter 'Yes' if the patient was given IV Iron therapy for treatment of anaemia." sqref="M4:M33">
      <formula1>"Yes"</formula1>
    </dataValidation>
    <dataValidation type="list" allowBlank="1" showInputMessage="1" showErrorMessage="1" errorTitle="FBE Available" error="Enter or select Yes or No only " promptTitle="4. FBE results available" prompt="Were the results of a recent FBE available at the assessment clinic?" sqref="E4:E33">
      <formula1>$E$38:$E$39</formula1>
    </dataValidation>
    <dataValidation type="whole" errorStyle="warning" allowBlank="1" showInputMessage="1" showErrorMessage="1" errorTitle="9a. Re-measured Hb" error="The re-measured value entered seems odd and should be higher that clinic Hb. Are you sure it is in g/L? Check your units._x000a_" promptTitle="9a. What was the remeasured Hb" prompt="If re-measured, enter the Hb in g/L for all patients who received any type of treatment for anaemia." sqref="R11">
      <formula1>IF($G11&lt;&gt;"",$G11,R45)</formula1>
      <formula2>R$37</formula2>
    </dataValidation>
    <dataValidation type="whole" errorStyle="warning" allowBlank="1" showInputMessage="1" showErrorMessage="1" errorTitle="9a. Re-measured Hb" error="The re-measured value entered seems odd and should be higher that clinic Hb. Are you sure it is in g/L? Check your units._x000a_" promptTitle="9a. What was the remeasured Hb" prompt="If re-measured, enter the Hb in g/L for all patients who received any type of treatment for anaemia." sqref="R4:R10 R14">
      <formula1>IF($G4&lt;&gt;"",$G4,R36)</formula1>
      <formula2>R$37</formula2>
    </dataValidation>
    <dataValidation type="whole" errorStyle="warning" allowBlank="1" showInputMessage="1" showErrorMessage="1" errorTitle="9a. Re-measured Hb" error="The re-measured value entered seems odd and should be higher that clinic Hb. Are you sure it is in g/L? Check your units._x000a_" promptTitle="9a. What was the remeasured Hb" prompt="If re-measured, enter the Hb in g/L for all patients who received any type of treatment for anaemia." sqref="R15">
      <formula1>IF($G15&lt;&gt;"",$G15,R34)</formula1>
      <formula2>R$37</formula2>
    </dataValidation>
    <dataValidation type="whole" errorStyle="warning" allowBlank="1" showInputMessage="1" showErrorMessage="1" errorTitle="9a. Re-measured Hb" error="The re-measured value entered seems odd and should be higher that clinic Hb. Are you sure it is in g/L? Check your units._x000a_" promptTitle="9a. What was the remeasured Hb" prompt="If re-measured, enter the Hb in g/L for all patients who received any type of treatment for anaemia." sqref="R12:R13 R16:R33">
      <formula1>IF($G12&lt;&gt;"",$G12,R43)</formula1>
      <formula2>R$37</formula2>
    </dataValidation>
  </dataValidations>
  <pageMargins left="0.23622047244094491" right="0.23622047244094491" top="0.35433070866141736" bottom="0.35433070866141736" header="0.31496062992125984" footer="0.31496062992125984"/>
  <pageSetup paperSize="9" scale="67" fitToHeight="0" orientation="landscape" r:id="rId1"/>
  <headerFooter alignWithMargins="0"/>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20" id="{955DD63D-9192-422E-99C8-47C01B7AB611}">
            <xm:f>AND($B5&lt;&gt;"",OR($B5&lt;Setup!$C$11,$B5&gt;Setup!$C$12))</xm:f>
            <x14:dxf>
              <fill>
                <patternFill>
                  <bgColor rgb="FFFFFF99"/>
                </patternFill>
              </fill>
            </x14:dxf>
          </x14:cfRule>
          <xm:sqref>B5:B33</xm:sqref>
        </x14:conditionalFormatting>
        <x14:conditionalFormatting xmlns:xm="http://schemas.microsoft.com/office/excel/2006/main">
          <x14:cfRule type="expression" priority="22" id="{997EF20F-4CBD-475D-AA57-10B13F3CE62C}">
            <xm:f>AND($B5&lt;&gt;"",$D5&lt;&gt;"",OR($D5&gt;=$B5,$D5&lt;($B5-180),$D5&gt;Setup!$C$12))</xm:f>
            <x14:dxf>
              <fill>
                <patternFill>
                  <bgColor rgb="FFFFFF99"/>
                </patternFill>
              </fill>
            </x14:dxf>
          </x14:cfRule>
          <xm:sqref>D5:D33</xm:sqref>
        </x14:conditionalFormatting>
        <x14:conditionalFormatting xmlns:xm="http://schemas.microsoft.com/office/excel/2006/main">
          <x14:cfRule type="expression" priority="1" id="{69BD2722-AAB8-4C41-98B4-7F1C6464A574}">
            <xm:f>AND($B4&lt;&gt;"",OR($B4&lt;Setup!$C$11,$B4&gt;Setup!$C$12))</xm:f>
            <x14:dxf>
              <fill>
                <patternFill>
                  <bgColor rgb="FFFFFF99"/>
                </patternFill>
              </fill>
            </x14:dxf>
          </x14:cfRule>
          <xm:sqref>B4</xm:sqref>
        </x14:conditionalFormatting>
        <x14:conditionalFormatting xmlns:xm="http://schemas.microsoft.com/office/excel/2006/main">
          <x14:cfRule type="expression" priority="3" id="{E744C77C-5634-4319-9F26-71A402191F56}">
            <xm:f>AND($B4&lt;&gt;"",$D4&lt;&gt;"",OR($D4&gt;=$B4,$D4&lt;($B4-180),$D4&gt;Setup!$C$12))</xm:f>
            <x14:dxf>
              <fill>
                <patternFill>
                  <bgColor rgb="FFFFFF99"/>
                </patternFill>
              </fill>
            </x14:dxf>
          </x14:cfRule>
          <xm:sqref>D4</xm:sqref>
        </x14:conditionalFormatting>
      </x14:conditionalFormattings>
    </ext>
    <ext xmlns:x14="http://schemas.microsoft.com/office/spreadsheetml/2009/9/main" uri="{CCE6A557-97BC-4b89-ADB6-D9C93CAAB3DF}">
      <x14:dataValidations xmlns:xm="http://schemas.microsoft.com/office/excel/2006/main" xWindow="871" yWindow="717" count="1">
        <x14:dataValidation type="date" allowBlank="1" showInputMessage="1" showErrorMessage="1" errorTitle="Sheduled date" error="The date entered is outside the Report period selected in the setup sheet." promptTitle="On what date was the surgery?" prompt="For what date was the surgery actually scheduled? (Date must be inside the stated report date period.)">
          <x14:formula1>
            <xm:f>Setup!$C$11</xm:f>
          </x14:formula1>
          <x14:formula2>
            <xm:f>Setup!$C$12</xm:f>
          </x14:formula2>
          <xm:sqref>B4:B33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76"/>
  <sheetViews>
    <sheetView showGridLines="0" showRowColHeaders="0" tabSelected="1" topLeftCell="A16" workbookViewId="0">
      <selection activeCell="H20" sqref="H20"/>
    </sheetView>
  </sheetViews>
  <sheetFormatPr defaultColWidth="9.1796875" defaultRowHeight="12.5" x14ac:dyDescent="0.25"/>
  <cols>
    <col min="1" max="1" width="5" style="6" customWidth="1"/>
    <col min="2" max="2" width="19.54296875" style="5" customWidth="1"/>
    <col min="3" max="3" width="54.1796875" style="6" customWidth="1"/>
    <col min="4" max="5" width="8.453125" style="6" customWidth="1"/>
    <col min="6" max="6" width="4.7265625" style="6" customWidth="1"/>
    <col min="7" max="8" width="9.1796875" style="6"/>
    <col min="9" max="9" width="67.453125" style="6" customWidth="1"/>
    <col min="10" max="16384" width="9.1796875" style="6"/>
  </cols>
  <sheetData>
    <row r="1" spans="1:17" ht="14" x14ac:dyDescent="0.3">
      <c r="A1" s="14"/>
      <c r="B1" s="177" t="s">
        <v>94</v>
      </c>
      <c r="C1" s="177"/>
      <c r="D1" s="177"/>
      <c r="E1" s="14"/>
      <c r="H1" s="79" t="s">
        <v>120</v>
      </c>
    </row>
    <row r="2" spans="1:17" ht="6.75" customHeight="1" x14ac:dyDescent="0.3">
      <c r="B2" s="48"/>
      <c r="D2" s="48"/>
    </row>
    <row r="3" spans="1:17" ht="15" customHeight="1" x14ac:dyDescent="0.3">
      <c r="B3" s="50" t="s">
        <v>28</v>
      </c>
      <c r="C3" s="33" t="str">
        <f>IF(LEFT(TRIM(Setup!C9),1)= "[","",TRIM(Setup!C9))</f>
        <v/>
      </c>
      <c r="D3" s="17"/>
      <c r="E3" s="20"/>
      <c r="F3" s="20"/>
      <c r="G3" s="20"/>
      <c r="H3" s="20"/>
    </row>
    <row r="4" spans="1:17" ht="14" x14ac:dyDescent="0.3">
      <c r="B4" s="50" t="s">
        <v>29</v>
      </c>
      <c r="C4" s="33" t="str">
        <f ca="1">TEXT(Setup!C10,"d-mmmm-yyyy")</f>
        <v>16-July-2020</v>
      </c>
      <c r="D4" s="17"/>
      <c r="E4" s="20"/>
      <c r="F4" s="20"/>
      <c r="G4" s="20"/>
      <c r="H4" s="20"/>
    </row>
    <row r="5" spans="1:17" ht="14.25" customHeight="1" x14ac:dyDescent="0.3">
      <c r="B5" s="50" t="s">
        <v>30</v>
      </c>
      <c r="C5" s="33" t="str">
        <f>IF(Setup!$C$11=0,"",TEXT(Setup!$C$11,"d-mmm-yyyy") &amp;" to "&amp; TEXT(Setup!$C$12,"d-mmm-yyyy"))</f>
        <v>1-Jan-2020 to 1-Dec-2020</v>
      </c>
      <c r="D5" s="17"/>
      <c r="E5" s="20"/>
      <c r="F5" s="20"/>
      <c r="G5" s="20"/>
      <c r="H5" s="20"/>
    </row>
    <row r="6" spans="1:17" ht="23.25" customHeight="1" x14ac:dyDescent="0.25">
      <c r="B6" s="38" t="s">
        <v>31</v>
      </c>
      <c r="C6" s="33" t="str">
        <f>IF(LEFT(TRIM(Setup!C13),1)= "[","",TRIM(Setup!C13))</f>
        <v>ICU</v>
      </c>
      <c r="D6" s="17"/>
      <c r="E6" s="20"/>
      <c r="F6" s="20"/>
      <c r="G6" s="20"/>
      <c r="H6" s="20"/>
    </row>
    <row r="7" spans="1:17" ht="14.25" customHeight="1" x14ac:dyDescent="0.3">
      <c r="B7" s="50" t="s">
        <v>8</v>
      </c>
      <c r="C7" s="19"/>
      <c r="D7" s="17"/>
      <c r="E7" s="20"/>
      <c r="F7" s="20"/>
      <c r="G7" s="20"/>
      <c r="H7" s="20"/>
    </row>
    <row r="8" spans="1:17" ht="63.75" customHeight="1" x14ac:dyDescent="0.25">
      <c r="B8" s="182" t="s">
        <v>119</v>
      </c>
      <c r="C8" s="182"/>
      <c r="D8" s="182"/>
      <c r="E8" s="182"/>
      <c r="F8" s="20"/>
      <c r="G8" s="20"/>
      <c r="H8" s="106"/>
      <c r="I8" s="107"/>
      <c r="J8" s="107"/>
      <c r="K8" s="105"/>
      <c r="L8" s="105"/>
      <c r="M8" s="105"/>
      <c r="N8" s="105"/>
      <c r="O8" s="105"/>
      <c r="P8" s="105"/>
      <c r="Q8" s="105"/>
    </row>
    <row r="9" spans="1:17" ht="28.5" customHeight="1" x14ac:dyDescent="0.25">
      <c r="B9" s="182" t="s">
        <v>101</v>
      </c>
      <c r="C9" s="182"/>
      <c r="D9" s="182"/>
      <c r="E9" s="182"/>
      <c r="F9" s="20"/>
      <c r="G9" s="20"/>
      <c r="H9" s="205"/>
      <c r="I9" s="205"/>
      <c r="J9" s="205"/>
      <c r="K9" s="205"/>
      <c r="L9" s="206"/>
      <c r="M9" s="206"/>
      <c r="N9" s="206"/>
      <c r="O9" s="206"/>
      <c r="P9" s="206"/>
      <c r="Q9" s="206"/>
    </row>
    <row r="10" spans="1:17" ht="6" customHeight="1" x14ac:dyDescent="0.25">
      <c r="B10" s="156"/>
      <c r="C10" s="156"/>
      <c r="D10" s="156"/>
      <c r="E10" s="156"/>
      <c r="F10" s="20"/>
      <c r="G10" s="20"/>
      <c r="H10" s="20"/>
    </row>
    <row r="11" spans="1:17" ht="13.5" x14ac:dyDescent="0.25">
      <c r="B11" s="157" t="s">
        <v>41</v>
      </c>
      <c r="C11" s="156"/>
      <c r="D11" s="156"/>
      <c r="E11" s="156"/>
      <c r="F11" s="20"/>
      <c r="G11" s="20"/>
      <c r="H11" s="20"/>
    </row>
    <row r="12" spans="1:17" ht="13.5" x14ac:dyDescent="0.25">
      <c r="B12" s="183" t="s">
        <v>42</v>
      </c>
      <c r="C12" s="183"/>
      <c r="D12" s="183"/>
      <c r="E12" s="183"/>
      <c r="F12" s="20"/>
      <c r="G12" s="20"/>
      <c r="H12" s="20"/>
    </row>
    <row r="13" spans="1:17" ht="13.5" x14ac:dyDescent="0.25">
      <c r="B13" s="183" t="s">
        <v>100</v>
      </c>
      <c r="C13" s="183"/>
      <c r="D13" s="183"/>
      <c r="E13" s="183"/>
      <c r="F13" s="20"/>
      <c r="G13" s="20"/>
      <c r="H13" s="20"/>
    </row>
    <row r="14" spans="1:17" ht="9.75" customHeight="1" thickBot="1" x14ac:dyDescent="0.3">
      <c r="B14" s="184"/>
      <c r="C14" s="184"/>
      <c r="D14" s="184"/>
      <c r="E14" s="184"/>
      <c r="F14" s="20"/>
      <c r="G14" s="20"/>
      <c r="H14" s="20"/>
    </row>
    <row r="15" spans="1:17" ht="13.5" thickBot="1" x14ac:dyDescent="0.35">
      <c r="B15" s="180" t="s">
        <v>58</v>
      </c>
      <c r="C15" s="180"/>
      <c r="D15" s="180"/>
      <c r="E15" s="46"/>
      <c r="F15" s="20"/>
      <c r="G15" s="20"/>
      <c r="H15" s="203" t="s">
        <v>111</v>
      </c>
      <c r="I15" s="204"/>
    </row>
    <row r="16" spans="1:17" ht="31.5" customHeight="1" x14ac:dyDescent="0.25">
      <c r="B16" s="185" t="str">
        <f>"1. Screening: Timing of assessment " &amp; H16 &amp; " weeks before surgery, to appropriately manage anaemia within the clinical urgency of surgery"</f>
        <v>1. Screening: Timing of assessment 4 weeks before surgery, to appropriately manage anaemia within the clinical urgency of surgery</v>
      </c>
      <c r="C16" s="185"/>
      <c r="D16" s="185"/>
      <c r="E16" s="185"/>
      <c r="F16" s="20"/>
      <c r="H16" s="119">
        <v>4</v>
      </c>
      <c r="I16" s="120" t="s">
        <v>107</v>
      </c>
      <c r="K16" s="101"/>
      <c r="N16" s="101"/>
      <c r="Q16" s="101"/>
    </row>
    <row r="17" spans="2:24" ht="18" customHeight="1" x14ac:dyDescent="0.25">
      <c r="B17" s="209" t="s">
        <v>95</v>
      </c>
      <c r="C17" s="209"/>
      <c r="D17" s="209"/>
      <c r="E17" s="209"/>
      <c r="F17" s="20"/>
      <c r="G17" s="20"/>
      <c r="H17" s="126">
        <f>(H16*7) - 1</f>
        <v>27</v>
      </c>
      <c r="I17" s="121" t="s">
        <v>116</v>
      </c>
      <c r="J17" s="113"/>
      <c r="K17" s="56"/>
      <c r="L17" s="113"/>
      <c r="M17" s="56"/>
      <c r="N17" s="113"/>
      <c r="O17" s="56"/>
      <c r="P17" s="113"/>
      <c r="Q17" s="56"/>
    </row>
    <row r="18" spans="2:24" ht="30" customHeight="1" x14ac:dyDescent="0.25">
      <c r="B18" s="194" t="str">
        <f>"3. Documentation: Anaemia status, as defined by local policy, must be documented prior to surgery. (Hb: "&amp;H18&amp;" g/L females/"&amp;H19&amp;" g/L males)"</f>
        <v>3. Documentation: Anaemia status, as defined by local policy, must be documented prior to surgery. (Hb: 120 g/L females/130 g/L males)</v>
      </c>
      <c r="C18" s="194"/>
      <c r="D18" s="194"/>
      <c r="E18" s="194"/>
      <c r="F18" s="20"/>
      <c r="G18" s="20"/>
      <c r="H18" s="122">
        <v>120</v>
      </c>
      <c r="I18" s="123" t="s">
        <v>113</v>
      </c>
      <c r="J18" s="113"/>
      <c r="K18" s="56"/>
      <c r="L18" s="113"/>
      <c r="M18" s="56"/>
      <c r="N18" s="113"/>
      <c r="O18" s="56"/>
      <c r="P18" s="113"/>
      <c r="Q18" s="56"/>
    </row>
    <row r="19" spans="2:24" ht="18" customHeight="1" thickBot="1" x14ac:dyDescent="0.3">
      <c r="B19" s="194" t="s">
        <v>98</v>
      </c>
      <c r="C19" s="194"/>
      <c r="D19" s="194"/>
      <c r="E19" s="194"/>
      <c r="F19" s="20"/>
      <c r="G19" s="20"/>
      <c r="H19" s="124">
        <v>130</v>
      </c>
      <c r="I19" s="125" t="s">
        <v>112</v>
      </c>
      <c r="J19" s="113"/>
      <c r="K19" s="56"/>
      <c r="L19" s="113"/>
      <c r="M19" s="56"/>
      <c r="N19" s="113"/>
      <c r="O19" s="56"/>
      <c r="P19" s="113"/>
      <c r="Q19" s="56"/>
    </row>
    <row r="20" spans="2:24" ht="15.75" customHeight="1" thickBot="1" x14ac:dyDescent="0.3">
      <c r="B20" s="194" t="s">
        <v>114</v>
      </c>
      <c r="C20" s="194"/>
      <c r="D20" s="194"/>
      <c r="E20" s="194"/>
      <c r="F20" s="20"/>
      <c r="G20" s="20"/>
      <c r="H20" s="158">
        <v>377.36</v>
      </c>
      <c r="I20" s="159" t="s">
        <v>123</v>
      </c>
      <c r="J20" s="113"/>
      <c r="K20" s="56"/>
      <c r="L20" s="113"/>
      <c r="M20" s="56"/>
      <c r="N20" s="113"/>
      <c r="O20" s="56"/>
      <c r="P20" s="113"/>
      <c r="Q20" s="56"/>
    </row>
    <row r="21" spans="2:24" x14ac:dyDescent="0.25">
      <c r="F21" s="20"/>
      <c r="G21" s="20"/>
      <c r="H21" s="20"/>
      <c r="J21" s="20"/>
    </row>
    <row r="22" spans="2:24" ht="14" x14ac:dyDescent="0.25">
      <c r="B22" s="22" t="s">
        <v>9</v>
      </c>
      <c r="C22" s="20"/>
      <c r="D22" s="17"/>
      <c r="E22" s="20"/>
      <c r="F22" s="20"/>
      <c r="G22" s="20"/>
      <c r="H22" s="20"/>
    </row>
    <row r="23" spans="2:24" ht="14" x14ac:dyDescent="0.3">
      <c r="B23" s="188" t="s">
        <v>6</v>
      </c>
      <c r="C23" s="189"/>
      <c r="D23" s="186" t="s">
        <v>7</v>
      </c>
      <c r="E23" s="187"/>
      <c r="F23" s="20"/>
      <c r="H23" s="101" t="s">
        <v>92</v>
      </c>
    </row>
    <row r="24" spans="2:24" ht="14" x14ac:dyDescent="0.3">
      <c r="B24" s="190"/>
      <c r="C24" s="191"/>
      <c r="D24" s="49" t="s">
        <v>50</v>
      </c>
      <c r="E24" s="110" t="s">
        <v>49</v>
      </c>
      <c r="F24" s="20"/>
      <c r="H24" s="20"/>
      <c r="O24" s="105"/>
    </row>
    <row r="25" spans="2:24" ht="28.5" customHeight="1" x14ac:dyDescent="0.3">
      <c r="B25" s="181" t="s">
        <v>59</v>
      </c>
      <c r="C25" s="181"/>
      <c r="D25" s="109">
        <f>COUNTA(Proforma!B$4:B$33)</f>
        <v>0</v>
      </c>
      <c r="E25" s="111"/>
      <c r="F25" s="20"/>
      <c r="H25" s="102">
        <f>D25</f>
        <v>0</v>
      </c>
      <c r="I25" s="6" t="str">
        <f>$B$25</f>
        <v>Number of events recorded</v>
      </c>
    </row>
    <row r="26" spans="2:24" ht="18.75" customHeight="1" x14ac:dyDescent="0.3">
      <c r="B26" s="195" t="s">
        <v>76</v>
      </c>
      <c r="C26" s="196"/>
      <c r="D26" s="196"/>
      <c r="E26" s="197"/>
      <c r="F26" s="20"/>
      <c r="H26" s="103"/>
    </row>
    <row r="27" spans="2:24" ht="27.75" customHeight="1" x14ac:dyDescent="0.3">
      <c r="B27" s="181" t="str">
        <f>"Number of patients who attended a preoperative assessment clinic " &amp; H16 &amp; " weeks or more before surgery"</f>
        <v>Number of patients who attended a preoperative assessment clinic 4 weeks or more before surgery</v>
      </c>
      <c r="C27" s="181"/>
      <c r="D27" s="44">
        <f>COUNTIF(Proforma!U4:U33, "&gt;=28")</f>
        <v>0</v>
      </c>
      <c r="E27" s="45" t="str">
        <f>IF($D$25=0,"",COUNTIF(Proforma!U$4:U$33, "&gt;=28")/$D$25)</f>
        <v/>
      </c>
      <c r="H27" s="104">
        <f>$D$25</f>
        <v>0</v>
      </c>
      <c r="I27" s="6" t="str">
        <f t="shared" ref="I27:I29" si="0">$B$25</f>
        <v>Number of events recorded</v>
      </c>
      <c r="O27" s="105"/>
    </row>
    <row r="28" spans="2:24" ht="30" customHeight="1" x14ac:dyDescent="0.3">
      <c r="B28" s="181" t="str">
        <f>"Number of patients who attended a preoperative assessment clinic less than "&amp;H16&amp;"  weeks before surgery"</f>
        <v>Number of patients who attended a preoperative assessment clinic less than 4  weeks before surgery</v>
      </c>
      <c r="C28" s="181"/>
      <c r="D28" s="44">
        <f>COUNTIF(Proforma!$U$4:$U$33, "&lt;28")</f>
        <v>0</v>
      </c>
      <c r="E28" s="45" t="str">
        <f>IF($D$25=0,"",COUNTIF(Proforma!$U$4:$U$33, "&lt;28")/$D$25)</f>
        <v/>
      </c>
      <c r="H28" s="104">
        <f>$D$25</f>
        <v>0</v>
      </c>
      <c r="I28" s="6" t="str">
        <f t="shared" si="0"/>
        <v>Number of events recorded</v>
      </c>
    </row>
    <row r="29" spans="2:24" ht="14" x14ac:dyDescent="0.3">
      <c r="B29" s="181" t="s">
        <v>61</v>
      </c>
      <c r="C29" s="181"/>
      <c r="D29" s="44">
        <f>(COUNTA(Proforma!B$4:B$33)-COUNTA(Proforma!D$4:D$33))</f>
        <v>0</v>
      </c>
      <c r="E29" s="45" t="str">
        <f>IF($D$25=0,"",($D$25-COUNTA(Proforma!D$4:D$33))/$D$25)</f>
        <v/>
      </c>
      <c r="H29" s="104">
        <f>$D$25</f>
        <v>0</v>
      </c>
      <c r="I29" s="6" t="str">
        <f t="shared" si="0"/>
        <v>Number of events recorded</v>
      </c>
    </row>
    <row r="30" spans="2:24" ht="14" x14ac:dyDescent="0.3">
      <c r="B30" s="195" t="s">
        <v>77</v>
      </c>
      <c r="C30" s="196"/>
      <c r="D30" s="198"/>
      <c r="E30" s="199"/>
      <c r="H30" s="104"/>
      <c r="N30" s="14"/>
      <c r="O30" s="207"/>
      <c r="P30" s="207"/>
      <c r="Q30" s="208"/>
      <c r="R30" s="208"/>
      <c r="S30" s="208"/>
      <c r="T30" s="208"/>
      <c r="U30" s="208"/>
      <c r="V30" s="208"/>
      <c r="W30" s="208"/>
      <c r="X30" s="14"/>
    </row>
    <row r="31" spans="2:24" ht="14" x14ac:dyDescent="0.3">
      <c r="B31" s="181" t="s">
        <v>110</v>
      </c>
      <c r="C31" s="181"/>
      <c r="D31" s="44">
        <f>COUNTIF(Proforma!$E$4:$E$33,"Yes")</f>
        <v>0</v>
      </c>
      <c r="E31" s="45" t="str">
        <f>IF(D27+D28=0,"",D31/(D27+D28))</f>
        <v/>
      </c>
      <c r="F31" s="20"/>
      <c r="H31" s="104">
        <f>D27+D28</f>
        <v>0</v>
      </c>
      <c r="I31" s="79" t="s">
        <v>93</v>
      </c>
      <c r="N31" s="14"/>
      <c r="O31" s="108"/>
      <c r="P31" s="14"/>
      <c r="Q31" s="14"/>
      <c r="R31" s="14"/>
      <c r="S31" s="14"/>
      <c r="T31" s="14"/>
      <c r="U31" s="14"/>
      <c r="V31" s="14"/>
      <c r="W31" s="14"/>
      <c r="X31" s="14"/>
    </row>
    <row r="32" spans="2:24" ht="14" x14ac:dyDescent="0.3">
      <c r="B32" s="181" t="str">
        <f>"Number of patients who had an FBE "  &amp; H16 &amp;" weeks or more before surgery"</f>
        <v>Number of patients who had an FBE 4 weeks or more before surgery</v>
      </c>
      <c r="C32" s="181"/>
      <c r="D32" s="44">
        <f>COUNTIF(Proforma!V$4:V$33,"yes")</f>
        <v>0</v>
      </c>
      <c r="E32" s="45" t="str">
        <f>IF($D$25=0,"",D32/$D$25)</f>
        <v/>
      </c>
      <c r="F32" s="20"/>
      <c r="H32" s="104">
        <f>$D$25</f>
        <v>0</v>
      </c>
      <c r="I32" s="6" t="str">
        <f t="shared" ref="I32:I35" si="1">$B$25</f>
        <v>Number of events recorded</v>
      </c>
      <c r="N32" s="14"/>
      <c r="O32" s="108"/>
      <c r="P32" s="14"/>
      <c r="Q32" s="14"/>
      <c r="R32" s="14"/>
      <c r="S32" s="14"/>
      <c r="T32" s="14"/>
      <c r="U32" s="14"/>
      <c r="V32" s="14"/>
      <c r="W32" s="14"/>
      <c r="X32" s="14"/>
    </row>
    <row r="33" spans="2:24" ht="14" x14ac:dyDescent="0.3">
      <c r="B33" s="181" t="str">
        <f>"Number of patients who had an FBE less than "  &amp; H16 &amp;" weeks before surgery"</f>
        <v>Number of patients who had an FBE less than 4 weeks before surgery</v>
      </c>
      <c r="C33" s="181"/>
      <c r="D33" s="44">
        <f>COUNTIF(Proforma!V$4:V$33,"No")</f>
        <v>0</v>
      </c>
      <c r="E33" s="45" t="str">
        <f>IF($D$25=0,"",D33/$D$25)</f>
        <v/>
      </c>
      <c r="F33" s="20"/>
      <c r="H33" s="104">
        <f>$D$25</f>
        <v>0</v>
      </c>
      <c r="I33" s="6" t="str">
        <f t="shared" si="1"/>
        <v>Number of events recorded</v>
      </c>
      <c r="N33" s="14"/>
      <c r="O33" s="207"/>
      <c r="P33" s="207"/>
      <c r="Q33" s="208"/>
      <c r="R33" s="208"/>
      <c r="S33" s="208"/>
      <c r="T33" s="208"/>
      <c r="U33" s="208"/>
      <c r="V33" s="208"/>
      <c r="W33" s="208"/>
      <c r="X33" s="208"/>
    </row>
    <row r="34" spans="2:24" ht="14" x14ac:dyDescent="0.3">
      <c r="B34" s="181" t="s">
        <v>60</v>
      </c>
      <c r="C34" s="181"/>
      <c r="D34" s="44">
        <f>COUNTIF(Proforma!H$4:H$33, "yes")</f>
        <v>0</v>
      </c>
      <c r="E34" s="45" t="str">
        <f>IF($D$25=0,"",D34/$D$25)</f>
        <v/>
      </c>
      <c r="F34" s="20"/>
      <c r="H34" s="104">
        <f>$D$25</f>
        <v>0</v>
      </c>
      <c r="I34" s="6" t="str">
        <f t="shared" si="1"/>
        <v>Number of events recorded</v>
      </c>
      <c r="N34" s="14"/>
      <c r="O34" s="207"/>
      <c r="P34" s="207"/>
      <c r="Q34" s="208"/>
      <c r="R34" s="208"/>
      <c r="S34" s="208"/>
      <c r="T34" s="208"/>
      <c r="U34" s="208"/>
      <c r="V34" s="208"/>
      <c r="W34" s="14"/>
      <c r="X34" s="14"/>
    </row>
    <row r="35" spans="2:24" ht="14" x14ac:dyDescent="0.3">
      <c r="B35" s="181" t="s">
        <v>104</v>
      </c>
      <c r="C35" s="181"/>
      <c r="D35" s="44">
        <f>COUNTIF(Proforma!H$4:H$33,"n/a")</f>
        <v>0</v>
      </c>
      <c r="E35" s="45" t="str">
        <f>IF($D$25=0,"",D35/$D$25)</f>
        <v/>
      </c>
      <c r="F35" s="20"/>
      <c r="H35" s="104">
        <f>$D$25</f>
        <v>0</v>
      </c>
      <c r="I35" s="6" t="str">
        <f t="shared" si="1"/>
        <v>Number of events recorded</v>
      </c>
      <c r="N35" s="14"/>
      <c r="O35" s="14"/>
      <c r="P35" s="14"/>
      <c r="Q35" s="14"/>
      <c r="R35" s="14"/>
      <c r="S35" s="14"/>
      <c r="T35" s="14"/>
      <c r="U35" s="14"/>
      <c r="V35" s="14"/>
      <c r="W35" s="14"/>
      <c r="X35" s="14"/>
    </row>
    <row r="36" spans="2:24" ht="14" x14ac:dyDescent="0.3">
      <c r="B36" s="195" t="s">
        <v>96</v>
      </c>
      <c r="C36" s="196"/>
      <c r="D36" s="198"/>
      <c r="E36" s="199"/>
      <c r="F36" s="20"/>
      <c r="H36" s="104"/>
      <c r="N36" s="14"/>
      <c r="O36" s="207"/>
      <c r="P36" s="207"/>
      <c r="Q36" s="208"/>
      <c r="R36" s="208"/>
      <c r="S36" s="208"/>
      <c r="T36" s="208"/>
      <c r="U36" s="208"/>
      <c r="V36" s="208"/>
      <c r="W36" s="208"/>
      <c r="X36" s="208"/>
    </row>
    <row r="37" spans="2:24" ht="14" x14ac:dyDescent="0.3">
      <c r="B37" s="181" t="s">
        <v>108</v>
      </c>
      <c r="C37" s="181"/>
      <c r="D37" s="44">
        <f>COUNTIF(Proforma!I$4:I$33, "yes")</f>
        <v>0</v>
      </c>
      <c r="E37" s="45" t="str">
        <f>IF($D$34=0,"",D37/$D$34)</f>
        <v/>
      </c>
      <c r="F37" s="20"/>
      <c r="H37" s="104">
        <f>$D$34</f>
        <v>0</v>
      </c>
      <c r="I37" s="6" t="str">
        <f>$B$34</f>
        <v>Number of patients who were anaemic before surgery</v>
      </c>
      <c r="N37" s="14"/>
      <c r="O37" s="14"/>
      <c r="P37" s="14"/>
      <c r="Q37" s="14"/>
      <c r="R37" s="14"/>
      <c r="S37" s="14"/>
      <c r="T37" s="14"/>
      <c r="U37" s="14"/>
      <c r="V37" s="14"/>
      <c r="W37" s="14"/>
      <c r="X37" s="14"/>
    </row>
    <row r="38" spans="2:24" ht="14" x14ac:dyDescent="0.3">
      <c r="B38" s="195" t="s">
        <v>99</v>
      </c>
      <c r="C38" s="196"/>
      <c r="D38" s="198"/>
      <c r="E38" s="199"/>
      <c r="H38" s="104"/>
      <c r="N38" s="14"/>
      <c r="O38" s="108"/>
      <c r="P38" s="14"/>
      <c r="Q38" s="14"/>
      <c r="R38" s="14"/>
      <c r="S38" s="14"/>
      <c r="T38" s="14"/>
      <c r="U38" s="14"/>
      <c r="V38" s="14"/>
      <c r="W38" s="14"/>
      <c r="X38" s="14"/>
    </row>
    <row r="39" spans="2:24" ht="14" x14ac:dyDescent="0.3">
      <c r="B39" s="181" t="s">
        <v>109</v>
      </c>
      <c r="C39" s="181"/>
      <c r="D39" s="44">
        <f>COUNTIF(Proforma!J$4:J$33, "yes")</f>
        <v>0</v>
      </c>
      <c r="E39" s="45" t="str">
        <f>IF($D$34=0,"",D39/$D$34)</f>
        <v/>
      </c>
      <c r="H39" s="104">
        <f>$D$34</f>
        <v>0</v>
      </c>
      <c r="I39" s="6" t="str">
        <f>$B$34</f>
        <v>Number of patients who were anaemic before surgery</v>
      </c>
      <c r="N39" s="14"/>
      <c r="O39" s="14"/>
      <c r="P39" s="14"/>
      <c r="Q39" s="14"/>
      <c r="R39" s="14"/>
      <c r="S39" s="14"/>
      <c r="T39" s="14"/>
      <c r="U39" s="14"/>
      <c r="V39" s="14"/>
      <c r="W39" s="14"/>
      <c r="X39" s="14"/>
    </row>
    <row r="40" spans="2:24" ht="14.25" customHeight="1" x14ac:dyDescent="0.3">
      <c r="B40" s="181" t="s">
        <v>102</v>
      </c>
      <c r="C40" s="181"/>
      <c r="D40" s="44">
        <f>COUNTIF(Proforma!O$4:O$33, "yes")</f>
        <v>0</v>
      </c>
      <c r="E40" s="45" t="str">
        <f>IF($D$34=0,"",D40/$D$34)</f>
        <v/>
      </c>
      <c r="H40" s="104">
        <f>$D$34</f>
        <v>0</v>
      </c>
      <c r="I40" s="6" t="str">
        <f t="shared" ref="I40:I41" si="2">$B$34</f>
        <v>Number of patients who were anaemic before surgery</v>
      </c>
      <c r="N40" s="14"/>
      <c r="O40" s="14"/>
      <c r="P40" s="14"/>
      <c r="Q40" s="14"/>
      <c r="R40" s="14"/>
      <c r="S40" s="14"/>
      <c r="T40" s="14"/>
      <c r="U40" s="14"/>
      <c r="V40" s="14"/>
      <c r="W40" s="14"/>
      <c r="X40" s="14"/>
    </row>
    <row r="41" spans="2:24" ht="14.25" customHeight="1" x14ac:dyDescent="0.3">
      <c r="B41" s="195" t="s">
        <v>97</v>
      </c>
      <c r="C41" s="196"/>
      <c r="D41" s="198"/>
      <c r="E41" s="199"/>
      <c r="H41" s="104">
        <f>$D$34</f>
        <v>0</v>
      </c>
      <c r="I41" s="6" t="str">
        <f t="shared" si="2"/>
        <v>Number of patients who were anaemic before surgery</v>
      </c>
      <c r="N41" s="14"/>
      <c r="O41" s="207"/>
      <c r="P41" s="207"/>
      <c r="Q41" s="208"/>
      <c r="R41" s="208"/>
      <c r="S41" s="208"/>
      <c r="T41" s="208"/>
      <c r="U41" s="208"/>
      <c r="V41" s="14"/>
      <c r="W41" s="14"/>
      <c r="X41" s="14"/>
    </row>
    <row r="42" spans="2:24" ht="14" x14ac:dyDescent="0.3">
      <c r="B42" s="181" t="s">
        <v>106</v>
      </c>
      <c r="C42" s="181"/>
      <c r="D42" s="44">
        <f>COUNTIF(Proforma!T4:T33, "yes")</f>
        <v>0</v>
      </c>
      <c r="E42" s="45" t="str">
        <f>IF($D$39=0,"",$D$42/$D$39)</f>
        <v/>
      </c>
      <c r="H42" s="104">
        <f>$D$39</f>
        <v>0</v>
      </c>
      <c r="I42" s="6" t="str">
        <f>$B$39</f>
        <v>Number of anaemic patients who received preoperative treatment for anaemia</v>
      </c>
    </row>
    <row r="43" spans="2:24" ht="14" x14ac:dyDescent="0.3">
      <c r="B43" s="178" t="str">
        <f>"Number of preoperative RBC units transfused to these "&amp; D40 &amp;" patients (units)"</f>
        <v>Number of preoperative RBC units transfused to these 0 patients (units)</v>
      </c>
      <c r="C43" s="179"/>
      <c r="D43" s="192">
        <f>SUM(Proforma!P$4:P$33)</f>
        <v>0</v>
      </c>
      <c r="E43" s="193"/>
    </row>
    <row r="44" spans="2:24" ht="14" x14ac:dyDescent="0.3">
      <c r="B44" s="178" t="s">
        <v>103</v>
      </c>
      <c r="C44" s="179"/>
      <c r="D44" s="201">
        <f>$D$43*H20</f>
        <v>0</v>
      </c>
      <c r="E44" s="202"/>
    </row>
    <row r="45" spans="2:24" ht="13.5" customHeight="1" x14ac:dyDescent="0.3">
      <c r="B45" s="23"/>
      <c r="D45" s="30" t="str">
        <f>"(Based on unit cost of "&amp;TEXT(H20,"$0.00")&amp;")"</f>
        <v>(Based on unit cost of $377.36)</v>
      </c>
      <c r="E45" s="54"/>
    </row>
    <row r="46" spans="2:24" ht="21" customHeight="1" x14ac:dyDescent="0.3">
      <c r="B46" s="200" t="s">
        <v>10</v>
      </c>
      <c r="C46" s="200"/>
      <c r="D46" s="200"/>
    </row>
    <row r="47" spans="2:24" ht="48" customHeight="1" x14ac:dyDescent="0.35">
      <c r="B47" s="170" t="s">
        <v>64</v>
      </c>
      <c r="C47" s="171"/>
      <c r="D47" s="171"/>
      <c r="E47" s="53"/>
    </row>
    <row r="48" spans="2:24" ht="17.25" customHeight="1" x14ac:dyDescent="0.35">
      <c r="B48" s="115"/>
      <c r="C48" s="116"/>
      <c r="D48" s="116"/>
      <c r="E48" s="53"/>
    </row>
    <row r="49" spans="2:5" ht="14.5" x14ac:dyDescent="0.25">
      <c r="B49" s="169" t="s">
        <v>51</v>
      </c>
      <c r="C49" s="169"/>
      <c r="D49" s="169"/>
      <c r="E49" s="169"/>
    </row>
    <row r="50" spans="2:5" ht="67.5" customHeight="1" x14ac:dyDescent="0.25">
      <c r="B50" s="114"/>
      <c r="C50" s="114"/>
      <c r="D50" s="114"/>
      <c r="E50" s="114"/>
    </row>
    <row r="51" spans="2:5" ht="14.5" x14ac:dyDescent="0.25">
      <c r="B51" s="169" t="s">
        <v>52</v>
      </c>
      <c r="C51" s="169"/>
      <c r="D51" s="169"/>
      <c r="E51" s="169"/>
    </row>
    <row r="52" spans="2:5" ht="67.5" customHeight="1" x14ac:dyDescent="0.25">
      <c r="B52" s="114"/>
      <c r="C52" s="114"/>
      <c r="D52" s="114"/>
      <c r="E52" s="114"/>
    </row>
    <row r="53" spans="2:5" ht="14.5" x14ac:dyDescent="0.25">
      <c r="B53" s="169" t="s">
        <v>53</v>
      </c>
      <c r="C53" s="169"/>
      <c r="D53" s="169"/>
      <c r="E53" s="169"/>
    </row>
    <row r="54" spans="2:5" ht="67.5" customHeight="1" x14ac:dyDescent="0.25">
      <c r="B54" s="114"/>
      <c r="C54" s="114"/>
      <c r="D54" s="114"/>
      <c r="E54" s="114"/>
    </row>
    <row r="55" spans="2:5" ht="14.5" x14ac:dyDescent="0.25">
      <c r="B55" s="169" t="s">
        <v>54</v>
      </c>
      <c r="C55" s="169"/>
      <c r="D55" s="169"/>
      <c r="E55" s="169"/>
    </row>
    <row r="56" spans="2:5" ht="67.5" customHeight="1" x14ac:dyDescent="0.25">
      <c r="B56" s="114"/>
      <c r="C56" s="114"/>
      <c r="D56" s="114"/>
      <c r="E56" s="114"/>
    </row>
    <row r="57" spans="2:5" ht="28.5" customHeight="1" x14ac:dyDescent="0.25">
      <c r="B57" s="169" t="s">
        <v>55</v>
      </c>
      <c r="C57" s="169"/>
      <c r="D57" s="169"/>
      <c r="E57" s="169"/>
    </row>
    <row r="58" spans="2:5" ht="67.5" customHeight="1" x14ac:dyDescent="0.25">
      <c r="B58" s="114"/>
      <c r="C58" s="114"/>
      <c r="D58" s="114"/>
      <c r="E58" s="114"/>
    </row>
    <row r="59" spans="2:5" ht="18" customHeight="1" x14ac:dyDescent="0.25">
      <c r="B59" s="169" t="s">
        <v>56</v>
      </c>
      <c r="C59" s="169"/>
      <c r="D59" s="169"/>
      <c r="E59" s="169"/>
    </row>
    <row r="60" spans="2:5" ht="14.5" x14ac:dyDescent="0.25">
      <c r="B60" s="169"/>
      <c r="C60" s="169"/>
      <c r="D60" s="169"/>
      <c r="E60" s="169"/>
    </row>
    <row r="61" spans="2:5" ht="12.75" customHeight="1" x14ac:dyDescent="0.25">
      <c r="B61" s="169"/>
      <c r="C61" s="169"/>
      <c r="D61" s="169"/>
      <c r="E61" s="169"/>
    </row>
    <row r="62" spans="2:5" ht="15.5" x14ac:dyDescent="0.25">
      <c r="B62" s="28"/>
      <c r="D62" s="28"/>
    </row>
    <row r="63" spans="2:5" ht="12.75" customHeight="1" x14ac:dyDescent="0.25">
      <c r="B63" s="165" t="s">
        <v>43</v>
      </c>
      <c r="C63" s="165"/>
      <c r="D63" s="165"/>
    </row>
    <row r="64" spans="2:5" x14ac:dyDescent="0.25">
      <c r="B64" s="166" t="s">
        <v>44</v>
      </c>
      <c r="C64" s="166"/>
      <c r="D64" s="166"/>
      <c r="E64" s="166"/>
    </row>
    <row r="65" spans="1:19" s="55" customFormat="1" x14ac:dyDescent="0.25">
      <c r="A65" s="6"/>
      <c r="B65" s="166" t="s">
        <v>45</v>
      </c>
      <c r="C65" s="166"/>
      <c r="D65" s="166"/>
      <c r="E65" s="172"/>
      <c r="F65" s="6"/>
      <c r="G65" s="6"/>
      <c r="H65" s="6"/>
      <c r="I65" s="6"/>
      <c r="J65" s="6"/>
      <c r="K65" s="6"/>
      <c r="L65" s="6"/>
      <c r="M65" s="6"/>
      <c r="N65" s="6"/>
      <c r="O65" s="6"/>
      <c r="P65" s="6"/>
      <c r="Q65" s="6"/>
      <c r="R65" s="6"/>
      <c r="S65" s="6"/>
    </row>
    <row r="66" spans="1:19" s="55" customFormat="1" ht="11.25" customHeight="1" x14ac:dyDescent="0.25">
      <c r="A66" s="6"/>
      <c r="B66" s="28"/>
      <c r="C66" s="6"/>
      <c r="D66" s="28"/>
      <c r="E66" s="6"/>
      <c r="F66" s="6"/>
      <c r="G66" s="6"/>
      <c r="H66" s="6"/>
      <c r="I66" s="6"/>
      <c r="J66" s="6"/>
    </row>
    <row r="67" spans="1:19" s="55" customFormat="1" ht="11.25" customHeight="1" x14ac:dyDescent="0.25">
      <c r="A67" s="6"/>
      <c r="B67" s="165" t="s">
        <v>48</v>
      </c>
      <c r="C67" s="165"/>
      <c r="D67" s="165"/>
      <c r="E67" s="6"/>
      <c r="F67" s="6"/>
      <c r="G67" s="6"/>
    </row>
    <row r="68" spans="1:19" s="56" customFormat="1" ht="26.25" customHeight="1" x14ac:dyDescent="0.25">
      <c r="A68" s="61" t="s">
        <v>67</v>
      </c>
      <c r="B68" s="175" t="s">
        <v>57</v>
      </c>
      <c r="C68" s="176"/>
      <c r="D68" s="176"/>
      <c r="E68" s="176"/>
      <c r="F68" s="55"/>
      <c r="G68" s="55"/>
      <c r="H68" s="55"/>
      <c r="I68" s="55"/>
      <c r="J68" s="55"/>
      <c r="K68" s="55"/>
      <c r="L68" s="55"/>
      <c r="M68" s="55"/>
      <c r="N68" s="55"/>
      <c r="O68" s="55"/>
      <c r="P68" s="55"/>
      <c r="Q68" s="55"/>
      <c r="R68" s="55"/>
      <c r="S68" s="55"/>
    </row>
    <row r="69" spans="1:19" s="55" customFormat="1" x14ac:dyDescent="0.25">
      <c r="A69" s="62" t="s">
        <v>68</v>
      </c>
      <c r="B69" s="173" t="s">
        <v>65</v>
      </c>
      <c r="C69" s="173"/>
      <c r="D69" s="173"/>
      <c r="E69" s="173"/>
      <c r="K69" s="56"/>
      <c r="L69" s="56"/>
      <c r="M69" s="56"/>
      <c r="N69" s="56"/>
      <c r="O69" s="56"/>
      <c r="P69" s="56"/>
      <c r="Q69" s="56"/>
      <c r="R69" s="56"/>
      <c r="S69" s="56"/>
    </row>
    <row r="70" spans="1:19" x14ac:dyDescent="0.25">
      <c r="A70" s="30"/>
      <c r="B70" s="174" t="s">
        <v>66</v>
      </c>
      <c r="C70" s="174"/>
      <c r="D70" s="174"/>
      <c r="E70" s="174"/>
      <c r="F70" s="55"/>
      <c r="G70" s="55"/>
      <c r="H70" s="56"/>
      <c r="I70" s="56"/>
      <c r="J70" s="56"/>
      <c r="K70" s="55"/>
      <c r="L70" s="55"/>
      <c r="M70" s="55"/>
      <c r="N70" s="55"/>
      <c r="O70" s="55"/>
      <c r="P70" s="55"/>
      <c r="Q70" s="55"/>
      <c r="R70" s="55"/>
      <c r="S70" s="55"/>
    </row>
    <row r="71" spans="1:19" x14ac:dyDescent="0.25">
      <c r="A71" s="8"/>
      <c r="D71" s="25"/>
    </row>
    <row r="72" spans="1:19" x14ac:dyDescent="0.25">
      <c r="B72" s="47"/>
      <c r="D72" s="25"/>
    </row>
    <row r="73" spans="1:19" x14ac:dyDescent="0.25">
      <c r="B73" s="26"/>
      <c r="D73" s="27"/>
    </row>
    <row r="74" spans="1:19" x14ac:dyDescent="0.25">
      <c r="B74" s="24"/>
      <c r="D74" s="25"/>
    </row>
    <row r="75" spans="1:19" x14ac:dyDescent="0.25">
      <c r="B75" s="24"/>
      <c r="D75" s="25"/>
    </row>
    <row r="76" spans="1:19" x14ac:dyDescent="0.25">
      <c r="B76" s="24"/>
      <c r="D76" s="25"/>
    </row>
  </sheetData>
  <sheetProtection algorithmName="SHA-512" hashValue="YzmV4Fr5v5Ky+0VIiWVnZMfgpzJ3nvlKySEeUHXOxzwYPn1RfgQ0BHJ7f0VtaKmvg+mrK/RSkHRs8ip9m6VJ9A==" saltValue="PEqM7LcGSSYSRbDEpZ/ASg==" spinCount="100000" sheet="1" formatCells="0"/>
  <mergeCells count="60">
    <mergeCell ref="H15:I15"/>
    <mergeCell ref="H9:Q9"/>
    <mergeCell ref="B19:E19"/>
    <mergeCell ref="O41:U41"/>
    <mergeCell ref="O33:X33"/>
    <mergeCell ref="O34:V34"/>
    <mergeCell ref="O36:X36"/>
    <mergeCell ref="O30:W30"/>
    <mergeCell ref="B20:E20"/>
    <mergeCell ref="B36:E36"/>
    <mergeCell ref="B38:E38"/>
    <mergeCell ref="B32:C32"/>
    <mergeCell ref="B34:C34"/>
    <mergeCell ref="B35:C35"/>
    <mergeCell ref="B27:C27"/>
    <mergeCell ref="B17:E17"/>
    <mergeCell ref="B26:E26"/>
    <mergeCell ref="B30:E30"/>
    <mergeCell ref="B29:C29"/>
    <mergeCell ref="B46:D46"/>
    <mergeCell ref="B41:E41"/>
    <mergeCell ref="B28:C28"/>
    <mergeCell ref="B39:C39"/>
    <mergeCell ref="B31:C31"/>
    <mergeCell ref="B33:C33"/>
    <mergeCell ref="B42:C42"/>
    <mergeCell ref="B37:C37"/>
    <mergeCell ref="D44:E44"/>
    <mergeCell ref="B1:D1"/>
    <mergeCell ref="B43:C43"/>
    <mergeCell ref="B44:C44"/>
    <mergeCell ref="B15:D15"/>
    <mergeCell ref="B40:C40"/>
    <mergeCell ref="B8:E8"/>
    <mergeCell ref="B9:E9"/>
    <mergeCell ref="B12:E12"/>
    <mergeCell ref="B13:E13"/>
    <mergeCell ref="B14:E14"/>
    <mergeCell ref="B16:E16"/>
    <mergeCell ref="D23:E23"/>
    <mergeCell ref="B23:C24"/>
    <mergeCell ref="D43:E43"/>
    <mergeCell ref="B25:C25"/>
    <mergeCell ref="B18:E18"/>
    <mergeCell ref="B67:D67"/>
    <mergeCell ref="B64:E64"/>
    <mergeCell ref="B65:E65"/>
    <mergeCell ref="B69:E69"/>
    <mergeCell ref="B70:E70"/>
    <mergeCell ref="B68:E68"/>
    <mergeCell ref="B51:E51"/>
    <mergeCell ref="B47:D47"/>
    <mergeCell ref="B63:D63"/>
    <mergeCell ref="B49:E49"/>
    <mergeCell ref="B57:E57"/>
    <mergeCell ref="B61:E61"/>
    <mergeCell ref="B60:E60"/>
    <mergeCell ref="B53:E53"/>
    <mergeCell ref="B55:E55"/>
    <mergeCell ref="B59:E59"/>
  </mergeCells>
  <phoneticPr fontId="2" type="noConversion"/>
  <hyperlinks>
    <hyperlink ref="B70" r:id="rId1"/>
  </hyperlinks>
  <pageMargins left="0.23622047244094491" right="0.23622047244094491" top="0.55118110236220474" bottom="0.55118110236220474" header="0.31496062992125984" footer="0.31496062992125984"/>
  <pageSetup paperSize="9"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Setup</vt:lpstr>
      <vt:lpstr>Proforma</vt:lpstr>
      <vt:lpstr>Results</vt:lpstr>
      <vt:lpstr>Proforma!Print_Area</vt:lpstr>
      <vt:lpstr>Results!Print_Area</vt:lpstr>
      <vt:lpstr>Setup!Print_Area</vt:lpstr>
    </vt:vector>
  </TitlesOfParts>
  <Company>NHSBT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Bielby, Linley (VIC)</dc:creator>
  <cp:lastModifiedBy>Bielby, Linley (VIC)</cp:lastModifiedBy>
  <cp:lastPrinted>2020-07-13T06:55:02Z</cp:lastPrinted>
  <dcterms:created xsi:type="dcterms:W3CDTF">2015-05-21T16:03:55Z</dcterms:created>
  <dcterms:modified xsi:type="dcterms:W3CDTF">2020-07-16T04:52:06Z</dcterms:modified>
</cp:coreProperties>
</file>